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88BADF7F-F3B6-4732-99D5-4BB7A6293D26}" xr6:coauthVersionLast="47" xr6:coauthVersionMax="47" xr10:uidLastSave="{00000000-0000-0000-0000-000000000000}"/>
  <bookViews>
    <workbookView xWindow="28680" yWindow="-120" windowWidth="29040" windowHeight="15720" tabRatio="853" xr2:uid="{00000000-000D-0000-FFFF-FFFF00000000}"/>
  </bookViews>
  <sheets>
    <sheet name="Page 1" sheetId="3" r:id="rId1"/>
    <sheet name="Page 2" sheetId="5" r:id="rId2"/>
    <sheet name="Page 3" sheetId="39" r:id="rId3"/>
    <sheet name="Page 4" sheetId="18" r:id="rId4"/>
    <sheet name="Page 5" sheetId="20" r:id="rId5"/>
    <sheet name="Page 6" sheetId="42" r:id="rId6"/>
    <sheet name=" Page 7" sheetId="40" r:id="rId7"/>
    <sheet name=" Page 8" sheetId="41" r:id="rId8"/>
    <sheet name="Page 9" sheetId="34" r:id="rId9"/>
    <sheet name="Page 10" sheetId="32" r:id="rId10"/>
    <sheet name="Page 11" sheetId="26" r:id="rId11"/>
    <sheet name="Page 12" sheetId="25" r:id="rId12"/>
    <sheet name="Page 13" sheetId="28" r:id="rId13"/>
    <sheet name="Page 14" sheetId="21" r:id="rId14"/>
    <sheet name="Page 15" sheetId="7" r:id="rId15"/>
    <sheet name="Page 16" sheetId="8" r:id="rId16"/>
    <sheet name="Page 17" sheetId="36" r:id="rId17"/>
    <sheet name="Page 18" sheetId="43" r:id="rId18"/>
    <sheet name="Page 19" sheetId="37" r:id="rId19"/>
    <sheet name="Page 20" sheetId="38" r:id="rId20"/>
  </sheets>
  <definedNames>
    <definedName name="\a">#REF!</definedName>
    <definedName name="\b">#REF!</definedName>
    <definedName name="_a1">#REF!</definedName>
    <definedName name="ab">#REF!</definedName>
    <definedName name="b">#REF!</definedName>
    <definedName name="LINE">#REF!</definedName>
    <definedName name="_xlnm.Print_Area" localSheetId="6">' Page 7'!$A$1:$I$61</definedName>
    <definedName name="_xlnm.Print_Area" localSheetId="7">' Page 8'!$A$1:$M$48</definedName>
    <definedName name="_xlnm.Print_Area" localSheetId="0">'Page 1'!$A$1:$G$62</definedName>
    <definedName name="_xlnm.Print_Area" localSheetId="1">'Page 2'!$A$1:$J$62</definedName>
    <definedName name="_xlnm.Print_Area" localSheetId="19">'Page 20'!$A$1:$K$57</definedName>
    <definedName name="_xlnm.Print_Area" localSheetId="2">'Page 3'!$A$1:$H$63</definedName>
    <definedName name="_xlnm.Print_Area" localSheetId="3">'Page 4'!$A$1:$K$58</definedName>
    <definedName name="_xlnm.Print_Area" localSheetId="4">'Page 5'!$A$1:$G$41</definedName>
    <definedName name="Print_Area_MI">#REF!</definedName>
    <definedName name="Print_Titles_MI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8" l="1"/>
  <c r="A17" i="43"/>
  <c r="A18" i="43"/>
  <c r="A19" i="43" s="1"/>
  <c r="A20" i="43" s="1"/>
  <c r="A21" i="43" s="1"/>
  <c r="A14" i="43"/>
  <c r="A15" i="43" s="1"/>
  <c r="A16" i="43" s="1"/>
  <c r="A13" i="43"/>
  <c r="G26" i="20"/>
  <c r="I17" i="43" l="1"/>
  <c r="G17" i="43"/>
  <c r="K18" i="43" s="1"/>
  <c r="E34" i="3"/>
  <c r="I37" i="41" l="1"/>
  <c r="M36" i="41"/>
  <c r="M35" i="41"/>
  <c r="G37" i="41"/>
  <c r="M27" i="41"/>
  <c r="M26" i="41"/>
  <c r="M25" i="41"/>
  <c r="K28" i="41"/>
  <c r="M24" i="41"/>
  <c r="M21" i="41"/>
  <c r="M16" i="41"/>
  <c r="M15" i="41"/>
  <c r="C17" i="40"/>
  <c r="C18" i="40" s="1"/>
  <c r="C19" i="40" s="1"/>
  <c r="C20" i="40" s="1"/>
  <c r="C21" i="40" s="1"/>
  <c r="C22" i="40" s="1"/>
  <c r="C23" i="40" s="1"/>
  <c r="C24" i="40" s="1"/>
  <c r="C25" i="40" s="1"/>
  <c r="C26" i="40" s="1"/>
  <c r="C27" i="40" s="1"/>
  <c r="C28" i="40" s="1"/>
  <c r="G48" i="40" l="1"/>
  <c r="M18" i="41"/>
  <c r="G28" i="41"/>
  <c r="M19" i="41"/>
  <c r="M17" i="41"/>
  <c r="M22" i="41"/>
  <c r="M34" i="41"/>
  <c r="M23" i="41"/>
  <c r="M20" i="41"/>
  <c r="M28" i="41" s="1"/>
  <c r="K37" i="41"/>
  <c r="I28" i="41"/>
  <c r="E37" i="41"/>
  <c r="M32" i="41"/>
  <c r="M37" i="41" s="1"/>
  <c r="G38" i="41" s="1"/>
  <c r="E28" i="41"/>
  <c r="M33" i="41"/>
  <c r="G29" i="41" l="1"/>
  <c r="K29" i="41"/>
  <c r="I29" i="41"/>
  <c r="K38" i="41"/>
  <c r="I38" i="41"/>
  <c r="E38" i="41"/>
  <c r="E29" i="41"/>
  <c r="M29" i="41" s="1"/>
  <c r="M38" i="41" l="1"/>
  <c r="K27" i="42" l="1"/>
  <c r="E45" i="42"/>
  <c r="K25" i="42"/>
  <c r="E40" i="42"/>
  <c r="K17" i="42"/>
  <c r="K19" i="42" l="1"/>
  <c r="E47" i="42"/>
  <c r="E49" i="42" s="1"/>
  <c r="G45" i="42" s="1"/>
  <c r="I45" i="42" l="1"/>
  <c r="G47" i="42"/>
  <c r="I47" i="42" l="1"/>
  <c r="I31" i="42" s="1"/>
  <c r="I21" i="42"/>
  <c r="G49" i="42"/>
  <c r="I49" i="42" l="1"/>
  <c r="K31" i="42"/>
  <c r="K33" i="42" s="1"/>
  <c r="K21" i="42"/>
  <c r="K23" i="42" s="1"/>
  <c r="E26" i="3" l="1"/>
  <c r="E24" i="3"/>
  <c r="E19" i="20" l="1"/>
  <c r="G19" i="20" s="1"/>
  <c r="E26" i="26" s="1"/>
  <c r="E36" i="40" l="1"/>
  <c r="G34" i="40" s="1"/>
  <c r="A17" i="40"/>
  <c r="A18" i="40" s="1"/>
  <c r="A19" i="40" s="1"/>
  <c r="A20" i="40" s="1"/>
  <c r="A21" i="40" s="1"/>
  <c r="A22" i="40" s="1"/>
  <c r="A23" i="40" s="1"/>
  <c r="A24" i="40" s="1"/>
  <c r="A25" i="40" s="1"/>
  <c r="A26" i="40" s="1"/>
  <c r="A27" i="40" s="1"/>
  <c r="A28" i="40" s="1"/>
  <c r="A29" i="40" s="1"/>
  <c r="E26" i="38"/>
  <c r="A30" i="40" l="1"/>
  <c r="A32" i="40" s="1"/>
  <c r="A33" i="40" s="1"/>
  <c r="A34" i="40" s="1"/>
  <c r="A35" i="40" s="1"/>
  <c r="A36" i="40" s="1"/>
  <c r="I29" i="40"/>
  <c r="I30" i="40" s="1"/>
  <c r="I34" i="40" s="1"/>
  <c r="G35" i="40"/>
  <c r="I17" i="28"/>
  <c r="E41" i="40" l="1"/>
  <c r="E40" i="40"/>
  <c r="E43" i="40"/>
  <c r="E42" i="40"/>
  <c r="I35" i="40"/>
  <c r="A38" i="40"/>
  <c r="A39" i="40" s="1"/>
  <c r="A40" i="40" s="1"/>
  <c r="A41" i="40" s="1"/>
  <c r="A42" i="40" s="1"/>
  <c r="A43" i="40" s="1"/>
  <c r="A44" i="40" s="1"/>
  <c r="A47" i="40" s="1"/>
  <c r="A48" i="40" s="1"/>
  <c r="A49" i="40" s="1"/>
  <c r="A50" i="40" s="1"/>
  <c r="A51" i="40" s="1"/>
  <c r="G36" i="40"/>
  <c r="G41" i="40" l="1"/>
  <c r="G43" i="40"/>
  <c r="G42" i="40"/>
  <c r="G47" i="40" s="1"/>
  <c r="G49" i="40" s="1"/>
  <c r="G51" i="40" s="1"/>
  <c r="G40" i="40"/>
  <c r="G44" i="40" s="1"/>
  <c r="I36" i="40"/>
  <c r="E44" i="40"/>
  <c r="E28" i="21" l="1"/>
  <c r="E27" i="21"/>
  <c r="E26" i="21"/>
  <c r="E25" i="21"/>
  <c r="E24" i="21"/>
  <c r="E23" i="21"/>
  <c r="E22" i="21"/>
  <c r="E21" i="21"/>
  <c r="E20" i="21"/>
  <c r="E19" i="21"/>
  <c r="E18" i="21"/>
  <c r="E17" i="21"/>
  <c r="E28" i="25"/>
  <c r="E27" i="25"/>
  <c r="E26" i="25"/>
  <c r="E25" i="25"/>
  <c r="E24" i="25"/>
  <c r="E23" i="25"/>
  <c r="E22" i="25"/>
  <c r="E21" i="25"/>
  <c r="E20" i="25"/>
  <c r="E19" i="25"/>
  <c r="E18" i="25"/>
  <c r="E17" i="25"/>
  <c r="E28" i="32"/>
  <c r="E27" i="32"/>
  <c r="E26" i="32"/>
  <c r="E25" i="32"/>
  <c r="E24" i="32"/>
  <c r="E23" i="32"/>
  <c r="E22" i="32"/>
  <c r="E21" i="32"/>
  <c r="E20" i="32"/>
  <c r="E19" i="32"/>
  <c r="E18" i="32"/>
  <c r="E17" i="32"/>
  <c r="E28" i="34"/>
  <c r="E27" i="34"/>
  <c r="E26" i="34"/>
  <c r="E25" i="34"/>
  <c r="E24" i="34"/>
  <c r="E23" i="34"/>
  <c r="E22" i="34"/>
  <c r="E21" i="34"/>
  <c r="E20" i="34"/>
  <c r="E19" i="34"/>
  <c r="E18" i="34"/>
  <c r="E17" i="34"/>
  <c r="G36" i="39" l="1"/>
  <c r="G30" i="39" l="1"/>
  <c r="A18" i="39" l="1"/>
  <c r="A20" i="39" s="1"/>
  <c r="A23" i="39" s="1"/>
  <c r="A24" i="39" s="1"/>
  <c r="A25" i="39" s="1"/>
  <c r="A26" i="39" s="1"/>
  <c r="A27" i="39" s="1"/>
  <c r="A28" i="39" s="1"/>
  <c r="A30" i="39" s="1"/>
  <c r="A33" i="39" s="1"/>
  <c r="A34" i="39" s="1"/>
  <c r="A36" i="39" s="1"/>
  <c r="A38" i="39" s="1"/>
  <c r="A40" i="39" s="1"/>
  <c r="A42" i="39" s="1"/>
  <c r="A44" i="39" s="1"/>
  <c r="E33" i="38" l="1"/>
  <c r="G30" i="38" s="1"/>
  <c r="G26" i="38"/>
  <c r="I24" i="38"/>
  <c r="I23" i="38"/>
  <c r="I22" i="38"/>
  <c r="I21" i="38"/>
  <c r="I20" i="38"/>
  <c r="I19" i="38"/>
  <c r="I18" i="38"/>
  <c r="I17" i="38"/>
  <c r="I16" i="38"/>
  <c r="I15" i="38"/>
  <c r="I14" i="38"/>
  <c r="A14" i="38"/>
  <c r="A15" i="38" s="1"/>
  <c r="A16" i="38" s="1"/>
  <c r="A17" i="38" s="1"/>
  <c r="A18" i="38" s="1"/>
  <c r="A19" i="38" s="1"/>
  <c r="A20" i="38" s="1"/>
  <c r="A21" i="38" s="1"/>
  <c r="A22" i="38" s="1"/>
  <c r="A23" i="38" s="1"/>
  <c r="A24" i="38" s="1"/>
  <c r="A26" i="38" s="1"/>
  <c r="A28" i="38" s="1"/>
  <c r="A30" i="38" s="1"/>
  <c r="A31" i="38" s="1"/>
  <c r="A33" i="38" s="1"/>
  <c r="I13" i="38"/>
  <c r="I26" i="38" l="1"/>
  <c r="K26" i="38" s="1"/>
  <c r="G31" i="38"/>
  <c r="K31" i="38" s="1"/>
  <c r="E29" i="37"/>
  <c r="A27" i="37"/>
  <c r="A29" i="37" s="1"/>
  <c r="A31" i="37" s="1"/>
  <c r="E16" i="37"/>
  <c r="E21" i="37" s="1"/>
  <c r="G33" i="38" l="1"/>
  <c r="K33" i="38"/>
  <c r="G45" i="5" s="1"/>
  <c r="I33" i="36"/>
  <c r="G33" i="36"/>
  <c r="I25" i="36"/>
  <c r="G25" i="36"/>
  <c r="I17" i="36"/>
  <c r="G17" i="36"/>
  <c r="A13" i="36"/>
  <c r="A14" i="36" s="1"/>
  <c r="A15" i="36" s="1"/>
  <c r="A16" i="36" s="1"/>
  <c r="A17" i="36" s="1"/>
  <c r="A18" i="36" s="1"/>
  <c r="A19" i="36" s="1"/>
  <c r="A20" i="36" s="1"/>
  <c r="K18" i="36" l="1"/>
  <c r="A21" i="36"/>
  <c r="A22" i="36" s="1"/>
  <c r="A23" i="36" s="1"/>
  <c r="A24" i="36" s="1"/>
  <c r="A25" i="36" s="1"/>
  <c r="A26" i="36" s="1"/>
  <c r="A27" i="36" s="1"/>
  <c r="G16" i="8"/>
  <c r="K26" i="36"/>
  <c r="G18" i="8" s="1"/>
  <c r="K34" i="36"/>
  <c r="G20" i="8" s="1"/>
  <c r="A28" i="36" l="1"/>
  <c r="A29" i="36" s="1"/>
  <c r="A30" i="36" s="1"/>
  <c r="A31" i="36" s="1"/>
  <c r="A32" i="36" s="1"/>
  <c r="I22" i="8"/>
  <c r="I20" i="8"/>
  <c r="I18" i="8"/>
  <c r="I16" i="8"/>
  <c r="A18" i="7"/>
  <c r="A20" i="7" s="1"/>
  <c r="I24" i="8" l="1"/>
  <c r="A33" i="36"/>
  <c r="A34" i="36" s="1"/>
  <c r="A35" i="36" s="1"/>
  <c r="A36" i="36" s="1"/>
  <c r="A37" i="36" s="1"/>
  <c r="A19" i="18" l="1"/>
  <c r="A21" i="18" s="1"/>
  <c r="A28" i="18" s="1"/>
  <c r="E42" i="3" l="1"/>
  <c r="G42" i="3" s="1"/>
  <c r="G36" i="3"/>
  <c r="G49" i="3" s="1"/>
  <c r="G34" i="3"/>
  <c r="G48" i="3" s="1"/>
  <c r="G26" i="3"/>
  <c r="G47" i="3" s="1"/>
  <c r="G24" i="3"/>
  <c r="G46" i="3" s="1"/>
  <c r="K28" i="34" l="1"/>
  <c r="G28" i="34"/>
  <c r="K27" i="34"/>
  <c r="G27" i="34"/>
  <c r="K26" i="34"/>
  <c r="G26" i="34"/>
  <c r="K25" i="34"/>
  <c r="G25" i="34"/>
  <c r="K24" i="34"/>
  <c r="G24" i="34"/>
  <c r="K23" i="34"/>
  <c r="G23" i="34"/>
  <c r="K22" i="34"/>
  <c r="G22" i="34"/>
  <c r="K21" i="34"/>
  <c r="G21" i="34"/>
  <c r="K20" i="34"/>
  <c r="G20" i="34"/>
  <c r="K19" i="34"/>
  <c r="G19" i="34"/>
  <c r="K18" i="34"/>
  <c r="G18" i="34"/>
  <c r="A18" i="34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K17" i="34"/>
  <c r="G17" i="34"/>
  <c r="I18" i="34" l="1"/>
  <c r="M18" i="34" s="1"/>
  <c r="I20" i="34"/>
  <c r="I22" i="34"/>
  <c r="M22" i="34" s="1"/>
  <c r="I24" i="34"/>
  <c r="M24" i="34" s="1"/>
  <c r="I26" i="34"/>
  <c r="M26" i="34" s="1"/>
  <c r="I28" i="34"/>
  <c r="M28" i="34" s="1"/>
  <c r="M20" i="34"/>
  <c r="K29" i="34"/>
  <c r="E29" i="34"/>
  <c r="I19" i="34"/>
  <c r="M19" i="34" s="1"/>
  <c r="I21" i="34"/>
  <c r="M21" i="34" s="1"/>
  <c r="I23" i="34"/>
  <c r="M23" i="34" s="1"/>
  <c r="I25" i="34"/>
  <c r="M25" i="34" s="1"/>
  <c r="I27" i="34"/>
  <c r="M27" i="34" s="1"/>
  <c r="I17" i="34"/>
  <c r="M17" i="34" s="1"/>
  <c r="I35" i="5"/>
  <c r="I34" i="5"/>
  <c r="G37" i="5"/>
  <c r="I37" i="5" l="1"/>
  <c r="M29" i="34"/>
  <c r="G18" i="21" l="1"/>
  <c r="G19" i="21"/>
  <c r="G20" i="21"/>
  <c r="G21" i="21"/>
  <c r="G22" i="21"/>
  <c r="G23" i="21"/>
  <c r="G24" i="21"/>
  <c r="G25" i="21"/>
  <c r="G26" i="21"/>
  <c r="G27" i="21"/>
  <c r="G28" i="21"/>
  <c r="G17" i="21"/>
  <c r="I18" i="28"/>
  <c r="I19" i="28"/>
  <c r="I20" i="28"/>
  <c r="G18" i="25" l="1"/>
  <c r="G19" i="25"/>
  <c r="G20" i="25"/>
  <c r="G21" i="25"/>
  <c r="G22" i="25"/>
  <c r="G23" i="25"/>
  <c r="G24" i="25"/>
  <c r="G25" i="25"/>
  <c r="G26" i="25"/>
  <c r="G27" i="25"/>
  <c r="G28" i="25"/>
  <c r="G17" i="25"/>
  <c r="I25" i="32" l="1"/>
  <c r="G18" i="32"/>
  <c r="G19" i="32"/>
  <c r="G20" i="32"/>
  <c r="G21" i="32"/>
  <c r="G22" i="32"/>
  <c r="G23" i="32"/>
  <c r="G24" i="32"/>
  <c r="G25" i="32"/>
  <c r="G26" i="32"/>
  <c r="G27" i="32"/>
  <c r="G28" i="32"/>
  <c r="G17" i="32"/>
  <c r="K28" i="32"/>
  <c r="K27" i="32"/>
  <c r="K26" i="32"/>
  <c r="K25" i="32"/>
  <c r="K24" i="32"/>
  <c r="K23" i="32"/>
  <c r="K22" i="32"/>
  <c r="K21" i="32"/>
  <c r="K20" i="32"/>
  <c r="K19" i="32"/>
  <c r="K18" i="32"/>
  <c r="A18" i="32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K17" i="32"/>
  <c r="K29" i="32" l="1"/>
  <c r="I19" i="32"/>
  <c r="M19" i="32" s="1"/>
  <c r="I21" i="32"/>
  <c r="M21" i="32" s="1"/>
  <c r="I23" i="32"/>
  <c r="M23" i="32" s="1"/>
  <c r="I27" i="32"/>
  <c r="M27" i="32" s="1"/>
  <c r="M25" i="32"/>
  <c r="I18" i="32"/>
  <c r="M18" i="32" s="1"/>
  <c r="I20" i="32"/>
  <c r="M20" i="32" s="1"/>
  <c r="I22" i="32"/>
  <c r="M22" i="32" s="1"/>
  <c r="I24" i="32"/>
  <c r="M24" i="32" s="1"/>
  <c r="I26" i="32"/>
  <c r="M26" i="32" s="1"/>
  <c r="E29" i="32"/>
  <c r="I28" i="32"/>
  <c r="M28" i="32" s="1"/>
  <c r="I17" i="32"/>
  <c r="M17" i="32" s="1"/>
  <c r="M29" i="32" l="1"/>
  <c r="I45" i="5"/>
  <c r="G18" i="5" l="1"/>
  <c r="I18" i="5" s="1"/>
  <c r="A16" i="5"/>
  <c r="A18" i="5" l="1"/>
  <c r="A20" i="5" s="1"/>
  <c r="K28" i="25" l="1"/>
  <c r="K27" i="25"/>
  <c r="K26" i="25"/>
  <c r="K25" i="25"/>
  <c r="K24" i="25"/>
  <c r="K23" i="25"/>
  <c r="K22" i="25"/>
  <c r="K21" i="25"/>
  <c r="K20" i="25"/>
  <c r="K19" i="25"/>
  <c r="K18" i="25"/>
  <c r="K17" i="25"/>
  <c r="A18" i="26"/>
  <c r="A19" i="26" s="1"/>
  <c r="A21" i="26" s="1"/>
  <c r="A23" i="26" s="1"/>
  <c r="A24" i="26" s="1"/>
  <c r="A26" i="26" s="1"/>
  <c r="A18" i="28"/>
  <c r="A19" i="28" s="1"/>
  <c r="A20" i="28" s="1"/>
  <c r="A22" i="28" s="1"/>
  <c r="A18" i="25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K28" i="21"/>
  <c r="K27" i="21"/>
  <c r="K26" i="21"/>
  <c r="K25" i="21"/>
  <c r="K24" i="21"/>
  <c r="K23" i="21"/>
  <c r="K22" i="21"/>
  <c r="K21" i="21"/>
  <c r="K20" i="21"/>
  <c r="K19" i="21"/>
  <c r="K18" i="21"/>
  <c r="A18" i="2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K17" i="21"/>
  <c r="K28" i="18"/>
  <c r="K29" i="25" l="1"/>
  <c r="I19" i="21"/>
  <c r="M19" i="21" s="1"/>
  <c r="I21" i="21"/>
  <c r="M21" i="21" s="1"/>
  <c r="I23" i="21"/>
  <c r="M23" i="21" s="1"/>
  <c r="I25" i="21"/>
  <c r="M25" i="21" s="1"/>
  <c r="I27" i="21"/>
  <c r="M27" i="21" s="1"/>
  <c r="E19" i="26"/>
  <c r="I17" i="25"/>
  <c r="M17" i="25" s="1"/>
  <c r="I18" i="25"/>
  <c r="M18" i="25" s="1"/>
  <c r="E22" i="28"/>
  <c r="I19" i="25"/>
  <c r="M19" i="25" s="1"/>
  <c r="I20" i="25"/>
  <c r="M20" i="25" s="1"/>
  <c r="I21" i="25"/>
  <c r="M21" i="25" s="1"/>
  <c r="I22" i="25"/>
  <c r="M22" i="25" s="1"/>
  <c r="I23" i="25"/>
  <c r="M23" i="25" s="1"/>
  <c r="I24" i="25"/>
  <c r="M24" i="25" s="1"/>
  <c r="I25" i="25"/>
  <c r="M25" i="25" s="1"/>
  <c r="I26" i="25"/>
  <c r="M26" i="25" s="1"/>
  <c r="I27" i="25"/>
  <c r="M27" i="25" s="1"/>
  <c r="I28" i="25"/>
  <c r="M28" i="25" s="1"/>
  <c r="E29" i="25"/>
  <c r="E29" i="21"/>
  <c r="K29" i="21"/>
  <c r="I18" i="21"/>
  <c r="M18" i="21" s="1"/>
  <c r="I20" i="21"/>
  <c r="M20" i="21" s="1"/>
  <c r="I22" i="21"/>
  <c r="M22" i="21" s="1"/>
  <c r="I24" i="21"/>
  <c r="M24" i="21" s="1"/>
  <c r="I26" i="21"/>
  <c r="M26" i="21" s="1"/>
  <c r="I28" i="21"/>
  <c r="M28" i="21" s="1"/>
  <c r="I17" i="21"/>
  <c r="M17" i="21" s="1"/>
  <c r="E24" i="20"/>
  <c r="G24" i="20" s="1"/>
  <c r="E24" i="26" l="1"/>
  <c r="M29" i="21"/>
  <c r="I22" i="28"/>
  <c r="M29" i="25"/>
  <c r="I26" i="26" l="1"/>
  <c r="G18" i="26" s="1"/>
  <c r="I18" i="26" s="1"/>
  <c r="I24" i="26"/>
  <c r="G16" i="26" s="1"/>
  <c r="I16" i="26" s="1"/>
  <c r="K17" i="18"/>
  <c r="K21" i="18" s="1"/>
  <c r="I19" i="26" l="1"/>
  <c r="I21" i="26" s="1"/>
  <c r="E24" i="8"/>
  <c r="I26" i="8" s="1"/>
  <c r="E18" i="7" s="1"/>
  <c r="A18" i="8"/>
  <c r="A20" i="8" s="1"/>
  <c r="A22" i="8" l="1"/>
  <c r="A24" i="8" s="1"/>
  <c r="A26" i="8" s="1"/>
  <c r="A22" i="7"/>
  <c r="E22" i="7" l="1"/>
  <c r="A22" i="5"/>
  <c r="A24" i="5" s="1"/>
  <c r="A17" i="3"/>
  <c r="A18" i="3" s="1"/>
  <c r="A19" i="3" s="1"/>
  <c r="A20" i="3" s="1"/>
  <c r="I41" i="5"/>
  <c r="I39" i="5"/>
  <c r="I32" i="5"/>
  <c r="I30" i="5"/>
  <c r="I28" i="5"/>
  <c r="I26" i="5"/>
  <c r="I24" i="5"/>
  <c r="I22" i="5"/>
  <c r="I20" i="5"/>
  <c r="A26" i="5" l="1"/>
  <c r="A28" i="5" s="1"/>
  <c r="A30" i="5" s="1"/>
  <c r="A32" i="5" s="1"/>
  <c r="A34" i="5" s="1"/>
  <c r="A35" i="5" s="1"/>
  <c r="A37" i="5" s="1"/>
  <c r="A39" i="5" s="1"/>
  <c r="A22" i="3"/>
  <c r="A24" i="3" s="1"/>
  <c r="A26" i="3" s="1"/>
  <c r="A28" i="3" s="1"/>
  <c r="A29" i="3" s="1"/>
  <c r="A30" i="3" s="1"/>
  <c r="A31" i="3" s="1"/>
  <c r="A32" i="3" s="1"/>
  <c r="A34" i="3" s="1"/>
  <c r="A36" i="3" s="1"/>
  <c r="A38" i="3" s="1"/>
  <c r="A39" i="3" s="1"/>
  <c r="A40" i="3" s="1"/>
  <c r="A42" i="3" s="1"/>
  <c r="A44" i="3" s="1"/>
  <c r="A45" i="3" s="1"/>
  <c r="A46" i="3" s="1"/>
  <c r="A47" i="3" s="1"/>
  <c r="A48" i="3" s="1"/>
  <c r="A49" i="3" s="1"/>
  <c r="A50" i="3" s="1"/>
  <c r="A52" i="3" s="1"/>
  <c r="A41" i="5" l="1"/>
  <c r="A43" i="5" s="1"/>
  <c r="A45" i="5" s="1"/>
  <c r="E22" i="3"/>
  <c r="G22" i="3" s="1"/>
  <c r="G45" i="3" s="1"/>
  <c r="G50" i="3" s="1"/>
  <c r="G52" i="3" s="1"/>
  <c r="E23" i="37" l="1"/>
  <c r="E27" i="37" l="1"/>
  <c r="E31" i="37" s="1"/>
  <c r="G43" i="5"/>
  <c r="I43" i="5" s="1"/>
</calcChain>
</file>

<file path=xl/sharedStrings.xml><?xml version="1.0" encoding="utf-8"?>
<sst xmlns="http://schemas.openxmlformats.org/spreadsheetml/2006/main" count="756" uniqueCount="316">
  <si>
    <t>Rule 20:10:13:71</t>
  </si>
  <si>
    <t>Workpapers for Schedule F-3</t>
  </si>
  <si>
    <t>South Dakota Gas - Cash Working Capital</t>
  </si>
  <si>
    <t>Test Year Ending December 31, 2025</t>
  </si>
  <si>
    <t>Utility: MidAmerican Energy Company</t>
  </si>
  <si>
    <t>Docket No. NG26-___</t>
  </si>
  <si>
    <t>Individual Responsible: S. P. Stratton</t>
  </si>
  <si>
    <t>Line</t>
  </si>
  <si>
    <t>No.</t>
  </si>
  <si>
    <t xml:space="preserve">Description and Account: </t>
  </si>
  <si>
    <t xml:space="preserve">Amount </t>
  </si>
  <si>
    <t>Amounts In Thousands</t>
  </si>
  <si>
    <t>(a)</t>
  </si>
  <si>
    <t>(b)</t>
  </si>
  <si>
    <t>(c)</t>
  </si>
  <si>
    <t>Gas Purchased for Resale</t>
  </si>
  <si>
    <t>A/c 804</t>
  </si>
  <si>
    <t>A/c 805</t>
  </si>
  <si>
    <t>A/c 807</t>
  </si>
  <si>
    <t>A/c 808</t>
  </si>
  <si>
    <t>Total</t>
  </si>
  <si>
    <t>Labor - Salaried</t>
  </si>
  <si>
    <t>Labor - Union</t>
  </si>
  <si>
    <t>Non-cash Expense:</t>
  </si>
  <si>
    <t>A/c 904 (Uncollectibles)</t>
  </si>
  <si>
    <t>A/c 925 (Injuries &amp; Damages)</t>
  </si>
  <si>
    <t>A/c 924501 (Amort. A/c 165062 Prepaid Ins.)</t>
  </si>
  <si>
    <t>Less: A/c 925 Labor</t>
  </si>
  <si>
    <t>A/c 928312 (Gross Receipts Expense)</t>
  </si>
  <si>
    <t>Oth. Oper &amp; Mtc Exp:</t>
  </si>
  <si>
    <t>Total Operation</t>
  </si>
  <si>
    <t>Total Maintenance</t>
  </si>
  <si>
    <t>Total O &amp; M</t>
  </si>
  <si>
    <t>Less:</t>
  </si>
  <si>
    <t>Gas for Resale</t>
  </si>
  <si>
    <t>Non-cash Expense</t>
  </si>
  <si>
    <t>Gross Receipts Expense</t>
  </si>
  <si>
    <t xml:space="preserve">Total </t>
  </si>
  <si>
    <t>Oth. Oper &amp; Mtc Exp</t>
  </si>
  <si>
    <t xml:space="preserve">Sources: </t>
  </si>
  <si>
    <t>Lines 7, 8 &amp; 13 are from Company Books and Records.</t>
  </si>
  <si>
    <t>Lines 2 through 5, 10 and 11, 17 and 18 are from Company Books and Records.</t>
  </si>
  <si>
    <t>Line 12 from Company Books, Query.</t>
  </si>
  <si>
    <t>Amount</t>
  </si>
  <si>
    <t>Account</t>
  </si>
  <si>
    <t>Description</t>
  </si>
  <si>
    <t>In Thousands</t>
  </si>
  <si>
    <t>(d)</t>
  </si>
  <si>
    <t>A/c 403</t>
  </si>
  <si>
    <t>Depreciation</t>
  </si>
  <si>
    <t>A/c 404 &amp; 406</t>
  </si>
  <si>
    <t>Amortization</t>
  </si>
  <si>
    <t>A/c 408144</t>
  </si>
  <si>
    <t>Property Taxes - South Dakota</t>
  </si>
  <si>
    <t>A/c 408147</t>
  </si>
  <si>
    <t>Property Taxes - Kansas</t>
  </si>
  <si>
    <t>A/c 408111</t>
  </si>
  <si>
    <t>Payroll Tax - Fed - FICA</t>
  </si>
  <si>
    <t>A/c 408121</t>
  </si>
  <si>
    <t>Payroll Tax - Fed - FUTA</t>
  </si>
  <si>
    <t>A/c 408131</t>
  </si>
  <si>
    <t>Payroll Tax - SUTA</t>
  </si>
  <si>
    <t>A/c 408151</t>
  </si>
  <si>
    <t>Miscellaneous Taxes</t>
  </si>
  <si>
    <t>A/c 409</t>
  </si>
  <si>
    <t>Fed Inc Tax (Pay Curr)</t>
  </si>
  <si>
    <t>A/c 410</t>
  </si>
  <si>
    <t>Dfd Inc Tax (Provision)</t>
  </si>
  <si>
    <t>A/c 411</t>
  </si>
  <si>
    <t>Dfd Inc Tax (Amortization)</t>
  </si>
  <si>
    <t>Deferred Income Tax</t>
  </si>
  <si>
    <t>Tax Dept.</t>
  </si>
  <si>
    <t>Interest on Long Term Debt</t>
  </si>
  <si>
    <t>A/c 411400</t>
  </si>
  <si>
    <t>Investment Tax Credit</t>
  </si>
  <si>
    <t>Federal Withholding</t>
  </si>
  <si>
    <t>Sales Tax</t>
  </si>
  <si>
    <t>Sources:</t>
  </si>
  <si>
    <t>Lines 1 - 15 Company Books</t>
  </si>
  <si>
    <t>Line 16 from Company Records.</t>
  </si>
  <si>
    <t>Line 17 from Company Books, Query.</t>
  </si>
  <si>
    <t>South Dakota Gas - Cash Working Capital - Pro Forma Adjustments</t>
  </si>
  <si>
    <t>Pro Forma</t>
  </si>
  <si>
    <t>Reference (Pro Forma Adjustments)</t>
  </si>
  <si>
    <t xml:space="preserve">Labor - Salaried </t>
  </si>
  <si>
    <t>Exhibit BMG 1.1, WP5 * Page 6, Line 15, col (c)</t>
  </si>
  <si>
    <t>Exhibit BMG 1.1, WP5 * Page 6, Line 14, col (c)</t>
  </si>
  <si>
    <t>Gross Receipts Exp</t>
  </si>
  <si>
    <t>Exhibit BMG 1.1, Schedule 1, Column b, Line 10</t>
  </si>
  <si>
    <t>Other Oper. &amp; Mtc.</t>
  </si>
  <si>
    <t>401(k) Expense</t>
  </si>
  <si>
    <t>Exhibit BMG 1.1, WP 5</t>
  </si>
  <si>
    <t>Retirement Plan Costs</t>
  </si>
  <si>
    <t>Exhibit BMG 1.1, WP 7</t>
  </si>
  <si>
    <t>Rate Case Expense</t>
  </si>
  <si>
    <t>Exhibit BMG 1.1, WP 11</t>
  </si>
  <si>
    <t>LTIP Costs</t>
  </si>
  <si>
    <t>Exhibit BMG 1.1, WP 13</t>
  </si>
  <si>
    <t>Property Taxes</t>
  </si>
  <si>
    <t>Exhibit BMG 1.1, WP 14</t>
  </si>
  <si>
    <t>Economic Development</t>
  </si>
  <si>
    <t>Exhibit BMG 1.1, WP 16</t>
  </si>
  <si>
    <t>Depr. On Rate base Adj.</t>
  </si>
  <si>
    <t>Exhibit BMG 1.1, WP 8</t>
  </si>
  <si>
    <t>Acquisition Adjustment</t>
  </si>
  <si>
    <t>Payroll Tax</t>
  </si>
  <si>
    <t>Federal Income Tax</t>
  </si>
  <si>
    <t>Exhibit BMG 1.1, Schedule 2, Line 10, Column c + column e</t>
  </si>
  <si>
    <t>Exhibit BMG 1.1, Schedule 2, Line 11, Column c + column e</t>
  </si>
  <si>
    <t>Long Term Interest</t>
  </si>
  <si>
    <t>Exhibit BMG 1.1, WP 4</t>
  </si>
  <si>
    <t>South Dakota Gas - Cash Working Capital - Purchased Gas and O&amp;M Lead Days</t>
  </si>
  <si>
    <t>Amount Invoiced</t>
  </si>
  <si>
    <t>Weighted Dollars</t>
  </si>
  <si>
    <t>Weighted Lead Days</t>
  </si>
  <si>
    <t>One half of the month (365 / 12 / 2)</t>
  </si>
  <si>
    <t>Other Operations and Maintenance Lead Days</t>
  </si>
  <si>
    <t>Other Operations and Maintenenace</t>
  </si>
  <si>
    <t>Line 1 summarized from Company Invoices.</t>
  </si>
  <si>
    <t>Line 4 is from summarized Company Invoices for February, May, August and November to achieve a representative sample.</t>
  </si>
  <si>
    <t>South Dakota Gas - Cash Working Capital - Payroll Lead</t>
  </si>
  <si>
    <t xml:space="preserve">Days of </t>
  </si>
  <si>
    <t>Summary Of</t>
  </si>
  <si>
    <t>Description of Expense</t>
  </si>
  <si>
    <t>Lead Time</t>
  </si>
  <si>
    <t>Lead Days</t>
  </si>
  <si>
    <t>Salaried/Non-Union Payroll:</t>
  </si>
  <si>
    <t xml:space="preserve">     Bi-Weekly Payroll - working period 14 days / 2</t>
  </si>
  <si>
    <t xml:space="preserve">     Payroll lead time - none</t>
  </si>
  <si>
    <t xml:space="preserve">     (paid bi-weekly)</t>
  </si>
  <si>
    <t>Union Payroll:</t>
  </si>
  <si>
    <t xml:space="preserve">     Payroll lead time</t>
  </si>
  <si>
    <t>Incentive Compensation (Paid on Dec 19, 2021)</t>
  </si>
  <si>
    <t>Sources</t>
  </si>
  <si>
    <t xml:space="preserve"> MidAmerican Energy Payroll Dept.</t>
  </si>
  <si>
    <t>South Dakota Gas - Cash Working Capital - Payroll</t>
  </si>
  <si>
    <t>Total Excl.</t>
  </si>
  <si>
    <t>Ratio</t>
  </si>
  <si>
    <t xml:space="preserve"> Other</t>
  </si>
  <si>
    <t>Bonus &amp; PTO</t>
  </si>
  <si>
    <t>(e)</t>
  </si>
  <si>
    <t>Union S.T.</t>
  </si>
  <si>
    <t>Union O.T.</t>
  </si>
  <si>
    <t>Other</t>
  </si>
  <si>
    <t>Subtotal Union</t>
  </si>
  <si>
    <t>Salaried S.T.</t>
  </si>
  <si>
    <t>Salaried O.T.</t>
  </si>
  <si>
    <t>Bonus</t>
  </si>
  <si>
    <t>Subtotal Salaried</t>
  </si>
  <si>
    <t>PTO (Vacation)</t>
  </si>
  <si>
    <t>Allocation of Other:</t>
  </si>
  <si>
    <t>Source: Company books, query</t>
  </si>
  <si>
    <t>South Dakota Gas - Cash Working Capital - Vacation Pay Lead</t>
  </si>
  <si>
    <t>Vacation Pay</t>
  </si>
  <si>
    <t>Month / Year</t>
  </si>
  <si>
    <t>(-$-)</t>
  </si>
  <si>
    <t>13 Month Average</t>
  </si>
  <si>
    <t xml:space="preserve"> </t>
  </si>
  <si>
    <t>Regular FT Employees</t>
  </si>
  <si>
    <t>Allocation to Utility:</t>
  </si>
  <si>
    <t>@ 12/31/25</t>
  </si>
  <si>
    <t>-%-</t>
  </si>
  <si>
    <t>Allocation</t>
  </si>
  <si>
    <t xml:space="preserve">  Electric (IE-1, p 323)</t>
  </si>
  <si>
    <t xml:space="preserve">  Gas (IG-1, p 325)</t>
  </si>
  <si>
    <t>Electric</t>
  </si>
  <si>
    <t>Gas</t>
  </si>
  <si>
    <r>
      <t>Jurisdictional Allocation</t>
    </r>
    <r>
      <rPr>
        <vertAlign val="superscript"/>
        <sz val="8"/>
        <rFont val="Arial"/>
        <family val="2"/>
      </rPr>
      <t>(1)</t>
    </r>
  </si>
  <si>
    <t>Vacation</t>
  </si>
  <si>
    <t>Iowa</t>
  </si>
  <si>
    <t>Illinois</t>
  </si>
  <si>
    <t>South Dakota</t>
  </si>
  <si>
    <t>FERC/Nebraska</t>
  </si>
  <si>
    <t>SD allocation per above</t>
  </si>
  <si>
    <t>SD vacation pay expense</t>
  </si>
  <si>
    <t>/</t>
  </si>
  <si>
    <t>Annualize</t>
  </si>
  <si>
    <t>X</t>
  </si>
  <si>
    <t>Expense Lead - Days</t>
  </si>
  <si>
    <t>Column (d): Lines 1-13</t>
  </si>
  <si>
    <t>Column (c) Line 29: Company Books</t>
  </si>
  <si>
    <r>
      <t>(1)</t>
    </r>
    <r>
      <rPr>
        <sz val="8"/>
        <rFont val="Arial"/>
        <family val="2"/>
      </rPr>
      <t>Based on 2025 Gas Operation &amp; Supervison Expense</t>
    </r>
  </si>
  <si>
    <t>South Dakota Gas - Cash Working Capital - Gas Operation &amp; Supervision Expense</t>
  </si>
  <si>
    <t>Line No.</t>
  </si>
  <si>
    <t>Activity</t>
  </si>
  <si>
    <t>IL</t>
  </si>
  <si>
    <t>SD</t>
  </si>
  <si>
    <t>NE</t>
  </si>
  <si>
    <t>(f)</t>
  </si>
  <si>
    <t>Electric Supervision &amp; Engineering:</t>
  </si>
  <si>
    <t>Gas Supervision &amp; Engineering:</t>
  </si>
  <si>
    <t>Source: Company Books</t>
  </si>
  <si>
    <t>South Dakota Gas - Cash Working Capital - Gross Receipts Tax</t>
  </si>
  <si>
    <t>Days</t>
  </si>
  <si>
    <t>Average</t>
  </si>
  <si>
    <t>Percent of</t>
  </si>
  <si>
    <t>Until</t>
  </si>
  <si>
    <t>Billing</t>
  </si>
  <si>
    <t>Net</t>
  </si>
  <si>
    <t>Annual Tax</t>
  </si>
  <si>
    <t>Weighted</t>
  </si>
  <si>
    <t>Month</t>
  </si>
  <si>
    <t>Payment</t>
  </si>
  <si>
    <t>Accrual</t>
  </si>
  <si>
    <t>(b) - (c)</t>
  </si>
  <si>
    <t>(d) * (e)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</si>
  <si>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</si>
  <si>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</si>
  <si>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</si>
  <si>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</si>
  <si>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</si>
  <si>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</si>
  <si>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</si>
  <si>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</si>
  <si>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</si>
  <si>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</si>
  <si>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</si>
  <si>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</si>
  <si>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Payment due July 15, 2026</t>
  </si>
  <si>
    <t>Per MidAmerican Energy Treasury Department.</t>
  </si>
  <si>
    <t>South Dakota Gas - Cash Working Capital - South Dakota Property Taxes</t>
  </si>
  <si>
    <t xml:space="preserve">January </t>
  </si>
  <si>
    <t xml:space="preserve">April </t>
  </si>
  <si>
    <t xml:space="preserve">July </t>
  </si>
  <si>
    <t xml:space="preserve">October </t>
  </si>
  <si>
    <t xml:space="preserve">December </t>
  </si>
  <si>
    <t>Payments due April 30 and October 31, 2026</t>
  </si>
  <si>
    <t>Per MidAmerican Energy Tax Department.</t>
  </si>
  <si>
    <t>South Dakota Gas - Cash Working Capital - Payroll Taxes FICA</t>
  </si>
  <si>
    <t>Payroll Plus</t>
  </si>
  <si>
    <t xml:space="preserve">Weighted </t>
  </si>
  <si>
    <t>Item</t>
  </si>
  <si>
    <t>(thousands)</t>
  </si>
  <si>
    <t>FICA Lead</t>
  </si>
  <si>
    <t xml:space="preserve">(c) </t>
  </si>
  <si>
    <t>Union Payroll per Books</t>
  </si>
  <si>
    <t>x</t>
  </si>
  <si>
    <t>Office Payroll per Books</t>
  </si>
  <si>
    <t>Total Payroll per Books</t>
  </si>
  <si>
    <t>Payroll plus FICA Lead</t>
  </si>
  <si>
    <t>Union Payroll Lead</t>
  </si>
  <si>
    <t>+</t>
  </si>
  <si>
    <t>=</t>
  </si>
  <si>
    <t>Office Payroll Lead</t>
  </si>
  <si>
    <t>Lines 1 and 2, Column (b), are from Company Books and Records</t>
  </si>
  <si>
    <t>Per MidAmerican Energy Tax Department: Payments made one day after payroll.</t>
  </si>
  <si>
    <t>South Dakota Gas - Cash Working Capital - Federal and State Unemployment Taxes</t>
  </si>
  <si>
    <t xml:space="preserve">February </t>
  </si>
  <si>
    <t xml:space="preserve">March </t>
  </si>
  <si>
    <t xml:space="preserve">May </t>
  </si>
  <si>
    <t xml:space="preserve">June </t>
  </si>
  <si>
    <t>Payments made Apr 30, Jul 31, Oct 31 of 2025 and Jan 31 of 2026.</t>
  </si>
  <si>
    <t>South Dakota Gas - Cash Working Capital - Federal Income Taxes</t>
  </si>
  <si>
    <t xml:space="preserve">Payment </t>
  </si>
  <si>
    <t>Percentage</t>
  </si>
  <si>
    <t>(Lead)/Lag</t>
  </si>
  <si>
    <t>Due Dates</t>
  </si>
  <si>
    <t>Paid</t>
  </si>
  <si>
    <t>From Mid-Year</t>
  </si>
  <si>
    <t>(b) * (c)</t>
  </si>
  <si>
    <t>April 15, 2025</t>
  </si>
  <si>
    <t>June 15, 2025</t>
  </si>
  <si>
    <t>September 15, 2025</t>
  </si>
  <si>
    <t>December 15, 2025</t>
  </si>
  <si>
    <t>Payments made Apr 15, Jun 15, Sep 15 &amp; Dec 15 of 2025.</t>
  </si>
  <si>
    <t>Per MidAmerican Energy Tax Department</t>
  </si>
  <si>
    <t>South Dakota Gas - Cash Working Capital - Interest on Long Term Debt</t>
  </si>
  <si>
    <t>Payments made Jun 30 and Dec 31 of 2025.</t>
  </si>
  <si>
    <t>Per Treasury Department.</t>
  </si>
  <si>
    <t>South Dakota Gas - Cash Working Capital - Total Gas Lag</t>
  </si>
  <si>
    <t>.</t>
  </si>
  <si>
    <t>One Half the Billing Cycle (365 / 12 / 2)</t>
  </si>
  <si>
    <t>Bill processing time</t>
  </si>
  <si>
    <t>Bill payment time</t>
  </si>
  <si>
    <t>Line 2 from Page 16, Column (d), Line 6.</t>
  </si>
  <si>
    <t>Line 3 from MidAmerican tariff Sheet No. 24</t>
  </si>
  <si>
    <t>South Dakota Gas - Cash Working Capital - Bill Processing Time</t>
  </si>
  <si>
    <t>2025 Revenue</t>
  </si>
  <si>
    <t>Bill Processing Period</t>
  </si>
  <si>
    <t>Weighted Processing</t>
  </si>
  <si>
    <t>Revenue Class</t>
  </si>
  <si>
    <t>in Dollars</t>
  </si>
  <si>
    <t>in Days</t>
  </si>
  <si>
    <t>Days ($)</t>
  </si>
  <si>
    <t>Residential</t>
  </si>
  <si>
    <t>Commercial</t>
  </si>
  <si>
    <t>Industrial</t>
  </si>
  <si>
    <t>Transportation</t>
  </si>
  <si>
    <t>Weighted Bill-Processing Days</t>
  </si>
  <si>
    <t>Column (b) from Company Books, FRC035.</t>
  </si>
  <si>
    <t>Column (c) lines 1 through 3 are calculated on Page 17, Column (d).</t>
  </si>
  <si>
    <t>Column (c) line 4 is calculated on Page 18, Column (g).</t>
  </si>
  <si>
    <t>Read-Bill Total Amount</t>
  </si>
  <si>
    <t>Bill Amount</t>
  </si>
  <si>
    <t>Bill-Processing
Period (Days)</t>
  </si>
  <si>
    <t>March 2025</t>
  </si>
  <si>
    <t>June 2025</t>
  </si>
  <si>
    <t>September 2025</t>
  </si>
  <si>
    <t>December 2025</t>
  </si>
  <si>
    <t>Bill-Processing Period (Days)</t>
  </si>
  <si>
    <t>Bill-Pay Processing (Days)</t>
  </si>
  <si>
    <t>Source:</t>
  </si>
  <si>
    <t>From Company Records, Billing Report - Lag Between Reading, Billing and Payment.</t>
  </si>
  <si>
    <t>South Dakota Gas - Cash Working Capital - Bill Processing Time (Transportation)</t>
  </si>
  <si>
    <t>South Dakota Gas - Cash Woking Capital - Advance Tax Collections</t>
  </si>
  <si>
    <t>Gas Payroll</t>
  </si>
  <si>
    <t>Total Payroll</t>
  </si>
  <si>
    <t>Percent</t>
  </si>
  <si>
    <t>Gas O &amp; M Payroll</t>
  </si>
  <si>
    <t>Lines 1, 2 and 4 are from Company Books</t>
  </si>
  <si>
    <t>State</t>
  </si>
  <si>
    <t>Muni</t>
  </si>
  <si>
    <t>(c) + (d)</t>
  </si>
  <si>
    <t>South Dakota 2021 Revenues</t>
  </si>
  <si>
    <t>Lines 1-12, 15 and 16 are from Company Books</t>
  </si>
  <si>
    <t>Line
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</si>
</sst>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?_);_(@_)"/>
    <numFmt numFmtId="165" formatCode="General_)"/>
    <numFmt numFmtId="166" formatCode="0.00000%"/>
    <numFmt numFmtId="167" formatCode="_(* #,##0_);_(* \(#,##0\);_(* &quot;-&quot;??_);_(@_)"/>
    <numFmt numFmtId="168" formatCode="#,##0.000_);\(#,##0.000\)"/>
    <numFmt numFmtId="169" formatCode="_(&quot;$&quot;* #,##0_);_(&quot;$&quot;* \(#,##0\);_(&quot;$&quot;* &quot;-&quot;??_);_(@_)"/>
    <numFmt numFmtId="170" formatCode="0.0%"/>
  </numFmts>
  <fonts count="39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sz val="10"/>
      <name val="Helvetica"/>
    </font>
    <font>
      <sz val="8"/>
      <name val="Helvetica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name val="Helvetica"/>
    </font>
    <font>
      <b/>
      <sz val="9"/>
      <name val="Helvetica"/>
    </font>
    <font>
      <b/>
      <sz val="8"/>
      <name val="Helvetica"/>
      <family val="2"/>
    </font>
    <font>
      <b/>
      <sz val="11"/>
      <name val="Calibri"/>
      <family val="2"/>
      <scheme val="minor"/>
    </font>
    <font>
      <sz val="8"/>
      <name val="Helvetica"/>
    </font>
    <font>
      <sz val="10"/>
      <name val="Courier"/>
    </font>
    <font>
      <sz val="10"/>
      <name val="MS Sans Serif"/>
    </font>
    <font>
      <sz val="8"/>
      <name val="Century Schoolbook"/>
      <family val="1"/>
    </font>
    <font>
      <b/>
      <sz val="8"/>
      <name val="Century Schoolbook"/>
      <family val="1"/>
    </font>
    <font>
      <sz val="9"/>
      <name val="Century Schoolbook"/>
      <family val="1"/>
    </font>
    <font>
      <sz val="10"/>
      <name val="Century Schoolbook"/>
      <family val="1"/>
    </font>
    <font>
      <sz val="11"/>
      <name val="Century Schoolbook"/>
      <family val="1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1"/>
      <color rgb="FF00B05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8"/>
      <name val="Arial"/>
      <family val="2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40" fontId="6" fillId="0" borderId="0" applyFont="0" applyFill="0" applyBorder="0" applyAlignment="0" applyProtection="0"/>
    <xf numFmtId="165" fontId="16" fillId="0" borderId="0"/>
    <xf numFmtId="40" fontId="17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8" fontId="6" fillId="0" borderId="0" applyFont="0" applyFill="0" applyBorder="0" applyAlignment="0" applyProtection="0"/>
    <xf numFmtId="40" fontId="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6" fillId="0" borderId="0"/>
    <xf numFmtId="0" fontId="26" fillId="0" borderId="0"/>
  </cellStyleXfs>
  <cellXfs count="27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2" fontId="0" fillId="0" borderId="0" xfId="0" applyNumberFormat="1"/>
    <xf numFmtId="43" fontId="0" fillId="0" borderId="0" xfId="0" applyNumberFormat="1"/>
    <xf numFmtId="41" fontId="0" fillId="0" borderId="0" xfId="0" applyNumberFormat="1"/>
    <xf numFmtId="41" fontId="0" fillId="0" borderId="1" xfId="0" applyNumberFormat="1" applyBorder="1"/>
    <xf numFmtId="42" fontId="0" fillId="0" borderId="3" xfId="0" applyNumberFormat="1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43" fontId="0" fillId="0" borderId="3" xfId="0" applyNumberFormat="1" applyBorder="1"/>
    <xf numFmtId="0" fontId="3" fillId="0" borderId="0" xfId="0" applyFont="1"/>
    <xf numFmtId="0" fontId="4" fillId="0" borderId="2" xfId="0" applyFont="1" applyBorder="1" applyAlignment="1">
      <alignment horizontal="center" vertical="top"/>
    </xf>
    <xf numFmtId="0" fontId="5" fillId="0" borderId="0" xfId="0" applyFont="1"/>
    <xf numFmtId="0" fontId="7" fillId="0" borderId="0" xfId="3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165" fontId="11" fillId="0" borderId="0" xfId="0" applyNumberFormat="1" applyFont="1"/>
    <xf numFmtId="165" fontId="12" fillId="0" borderId="0" xfId="0" applyNumberFormat="1" applyFont="1" applyAlignment="1">
      <alignment horizontal="center"/>
    </xf>
    <xf numFmtId="165" fontId="11" fillId="0" borderId="0" xfId="0" applyNumberFormat="1" applyFont="1" applyAlignment="1">
      <alignment horizontal="center"/>
    </xf>
    <xf numFmtId="0" fontId="11" fillId="0" borderId="0" xfId="0" applyFont="1"/>
    <xf numFmtId="0" fontId="7" fillId="0" borderId="0" xfId="0" applyFont="1"/>
    <xf numFmtId="0" fontId="8" fillId="0" borderId="0" xfId="0" applyFont="1"/>
    <xf numFmtId="166" fontId="11" fillId="0" borderId="0" xfId="0" applyNumberFormat="1" applyFont="1"/>
    <xf numFmtId="39" fontId="11" fillId="0" borderId="0" xfId="0" applyNumberFormat="1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Continuous"/>
    </xf>
    <xf numFmtId="0" fontId="13" fillId="0" borderId="0" xfId="0" quotePrefix="1" applyFont="1" applyAlignment="1">
      <alignment horizontal="centerContinuous"/>
    </xf>
    <xf numFmtId="0" fontId="5" fillId="0" borderId="0" xfId="0" applyFont="1" applyAlignment="1">
      <alignment horizontal="centerContinuous"/>
    </xf>
    <xf numFmtId="40" fontId="5" fillId="0" borderId="0" xfId="0" applyNumberFormat="1" applyFont="1"/>
    <xf numFmtId="6" fontId="5" fillId="0" borderId="0" xfId="1" applyNumberFormat="1" applyFont="1"/>
    <xf numFmtId="40" fontId="14" fillId="0" borderId="0" xfId="4" applyFont="1"/>
    <xf numFmtId="38" fontId="5" fillId="0" borderId="1" xfId="4" applyNumberFormat="1" applyFont="1" applyBorder="1"/>
    <xf numFmtId="6" fontId="5" fillId="0" borderId="0" xfId="0" applyNumberFormat="1" applyFont="1"/>
    <xf numFmtId="40" fontId="5" fillId="0" borderId="0" xfId="4" applyFont="1"/>
    <xf numFmtId="0" fontId="5" fillId="0" borderId="0" xfId="0" quotePrefix="1" applyFont="1" applyAlignment="1">
      <alignment horizontal="right"/>
    </xf>
    <xf numFmtId="0" fontId="5" fillId="0" borderId="0" xfId="3" applyFont="1"/>
    <xf numFmtId="165" fontId="5" fillId="0" borderId="0" xfId="0" applyNumberFormat="1" applyFont="1" applyAlignment="1">
      <alignment horizontal="centerContinuous"/>
    </xf>
    <xf numFmtId="165" fontId="5" fillId="0" borderId="0" xfId="0" applyNumberFormat="1" applyFont="1"/>
    <xf numFmtId="165" fontId="14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left"/>
    </xf>
    <xf numFmtId="37" fontId="5" fillId="0" borderId="0" xfId="0" applyNumberFormat="1" applyFont="1"/>
    <xf numFmtId="39" fontId="5" fillId="0" borderId="0" xfId="0" applyNumberFormat="1" applyFont="1"/>
    <xf numFmtId="166" fontId="5" fillId="0" borderId="0" xfId="0" applyNumberFormat="1" applyFont="1"/>
    <xf numFmtId="37" fontId="5" fillId="0" borderId="1" xfId="0" applyNumberFormat="1" applyFont="1" applyBorder="1"/>
    <xf numFmtId="166" fontId="5" fillId="0" borderId="1" xfId="0" applyNumberFormat="1" applyFont="1" applyBorder="1"/>
    <xf numFmtId="39" fontId="5" fillId="0" borderId="1" xfId="0" applyNumberFormat="1" applyFont="1" applyBorder="1"/>
    <xf numFmtId="37" fontId="5" fillId="0" borderId="3" xfId="0" applyNumberFormat="1" applyFont="1" applyBorder="1"/>
    <xf numFmtId="166" fontId="5" fillId="0" borderId="3" xfId="0" applyNumberFormat="1" applyFont="1" applyBorder="1"/>
    <xf numFmtId="39" fontId="5" fillId="0" borderId="3" xfId="0" applyNumberFormat="1" applyFont="1" applyBorder="1"/>
    <xf numFmtId="0" fontId="14" fillId="0" borderId="0" xfId="3" applyFont="1" applyAlignment="1">
      <alignment horizontal="center"/>
    </xf>
    <xf numFmtId="0" fontId="5" fillId="0" borderId="0" xfId="3" applyFont="1" applyAlignment="1">
      <alignment horizontal="centerContinuous"/>
    </xf>
    <xf numFmtId="0" fontId="5" fillId="0" borderId="0" xfId="3" applyFont="1" applyAlignment="1">
      <alignment horizontal="center"/>
    </xf>
    <xf numFmtId="40" fontId="5" fillId="0" borderId="1" xfId="4" applyFont="1" applyBorder="1"/>
    <xf numFmtId="40" fontId="5" fillId="0" borderId="0" xfId="3" applyNumberFormat="1" applyFont="1"/>
    <xf numFmtId="165" fontId="2" fillId="0" borderId="0" xfId="0" applyNumberFormat="1" applyFont="1"/>
    <xf numFmtId="38" fontId="5" fillId="0" borderId="3" xfId="4" applyNumberFormat="1" applyFont="1" applyBorder="1"/>
    <xf numFmtId="166" fontId="5" fillId="0" borderId="3" xfId="2" applyNumberFormat="1" applyFont="1" applyBorder="1"/>
    <xf numFmtId="40" fontId="5" fillId="0" borderId="3" xfId="4" applyFont="1" applyBorder="1"/>
    <xf numFmtId="0" fontId="4" fillId="0" borderId="0" xfId="0" applyFont="1" applyAlignment="1">
      <alignment horizontal="center" vertical="top"/>
    </xf>
    <xf numFmtId="165" fontId="5" fillId="0" borderId="0" xfId="0" quotePrefix="1" applyNumberFormat="1" applyFont="1" applyAlignment="1">
      <alignment horizontal="left"/>
    </xf>
    <xf numFmtId="10" fontId="5" fillId="0" borderId="0" xfId="0" applyNumberFormat="1" applyFont="1"/>
    <xf numFmtId="10" fontId="5" fillId="0" borderId="1" xfId="0" applyNumberFormat="1" applyFont="1" applyBorder="1"/>
    <xf numFmtId="10" fontId="5" fillId="0" borderId="3" xfId="0" applyNumberFormat="1" applyFont="1" applyBorder="1"/>
    <xf numFmtId="43" fontId="5" fillId="0" borderId="0" xfId="0" applyNumberFormat="1" applyFont="1"/>
    <xf numFmtId="0" fontId="5" fillId="0" borderId="1" xfId="3" applyFont="1" applyBorder="1" applyAlignment="1">
      <alignment horizontal="center"/>
    </xf>
    <xf numFmtId="0" fontId="5" fillId="0" borderId="1" xfId="3" applyFont="1" applyBorder="1" applyAlignment="1">
      <alignment horizontal="centerContinuous"/>
    </xf>
    <xf numFmtId="165" fontId="14" fillId="0" borderId="0" xfId="0" applyNumberFormat="1" applyFont="1"/>
    <xf numFmtId="165" fontId="5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Continuous"/>
    </xf>
    <xf numFmtId="0" fontId="11" fillId="0" borderId="1" xfId="0" applyFont="1" applyBorder="1" applyAlignment="1">
      <alignment horizontal="centerContinuous"/>
    </xf>
    <xf numFmtId="0" fontId="15" fillId="0" borderId="1" xfId="0" quotePrefix="1" applyFont="1" applyBorder="1" applyAlignment="1">
      <alignment horizontal="centerContinuous"/>
    </xf>
    <xf numFmtId="0" fontId="11" fillId="0" borderId="1" xfId="0" applyFont="1" applyBorder="1" applyAlignment="1">
      <alignment horizontal="center"/>
    </xf>
    <xf numFmtId="0" fontId="7" fillId="0" borderId="0" xfId="3" applyFont="1" applyAlignment="1">
      <alignment horizontal="center"/>
    </xf>
    <xf numFmtId="0" fontId="18" fillId="0" borderId="0" xfId="7"/>
    <xf numFmtId="0" fontId="19" fillId="0" borderId="0" xfId="7" applyFont="1" applyAlignment="1">
      <alignment horizontal="center"/>
    </xf>
    <xf numFmtId="17" fontId="18" fillId="0" borderId="0" xfId="7" quotePrefix="1" applyNumberFormat="1"/>
    <xf numFmtId="0" fontId="18" fillId="0" borderId="0" xfId="7" quotePrefix="1"/>
    <xf numFmtId="2" fontId="19" fillId="0" borderId="0" xfId="7" applyNumberFormat="1" applyFont="1"/>
    <xf numFmtId="0" fontId="18" fillId="0" borderId="0" xfId="7" applyAlignment="1">
      <alignment horizontal="centerContinuous"/>
    </xf>
    <xf numFmtId="0" fontId="18" fillId="0" borderId="0" xfId="7" applyAlignment="1">
      <alignment horizontal="centerContinuous" vertical="top"/>
    </xf>
    <xf numFmtId="0" fontId="21" fillId="0" borderId="0" xfId="7" applyFont="1"/>
    <xf numFmtId="17" fontId="21" fillId="0" borderId="0" xfId="7" quotePrefix="1" applyNumberFormat="1" applyFont="1"/>
    <xf numFmtId="0" fontId="21" fillId="0" borderId="0" xfId="7" quotePrefix="1" applyFont="1"/>
    <xf numFmtId="43" fontId="5" fillId="0" borderId="3" xfId="0" applyNumberFormat="1" applyFont="1" applyBorder="1"/>
    <xf numFmtId="10" fontId="0" fillId="0" borderId="1" xfId="0" applyNumberFormat="1" applyBorder="1"/>
    <xf numFmtId="10" fontId="0" fillId="0" borderId="3" xfId="0" applyNumberFormat="1" applyBorder="1"/>
    <xf numFmtId="0" fontId="0" fillId="0" borderId="0" xfId="0" quotePrefix="1"/>
    <xf numFmtId="43" fontId="0" fillId="0" borderId="0" xfId="0" applyNumberFormat="1" applyProtection="1">
      <protection locked="0"/>
    </xf>
    <xf numFmtId="10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0" fontId="22" fillId="0" borderId="0" xfId="7" applyFont="1"/>
    <xf numFmtId="0" fontId="5" fillId="0" borderId="1" xfId="7" applyFont="1" applyBorder="1" applyAlignment="1">
      <alignment horizontal="center" wrapText="1"/>
    </xf>
    <xf numFmtId="0" fontId="14" fillId="0" borderId="1" xfId="7" applyFont="1" applyBorder="1" applyAlignment="1">
      <alignment horizontal="centerContinuous"/>
    </xf>
    <xf numFmtId="0" fontId="5" fillId="0" borderId="1" xfId="7" applyFont="1" applyBorder="1" applyAlignment="1">
      <alignment horizontal="centerContinuous"/>
    </xf>
    <xf numFmtId="0" fontId="5" fillId="0" borderId="0" xfId="7" applyFont="1"/>
    <xf numFmtId="0" fontId="5" fillId="0" borderId="1" xfId="7" applyFont="1" applyBorder="1" applyAlignment="1">
      <alignment horizontal="center"/>
    </xf>
    <xf numFmtId="17" fontId="5" fillId="0" borderId="0" xfId="7" quotePrefix="1" applyNumberFormat="1" applyFont="1"/>
    <xf numFmtId="0" fontId="21" fillId="0" borderId="0" xfId="7" applyFont="1" applyAlignment="1">
      <alignment horizontal="center"/>
    </xf>
    <xf numFmtId="0" fontId="23" fillId="0" borderId="0" xfId="0" applyFont="1"/>
    <xf numFmtId="0" fontId="24" fillId="0" borderId="0" xfId="0" applyFont="1"/>
    <xf numFmtId="164" fontId="2" fillId="0" borderId="0" xfId="9" applyNumberFormat="1" applyFont="1"/>
    <xf numFmtId="39" fontId="27" fillId="0" borderId="0" xfId="11" applyNumberFormat="1" applyFont="1"/>
    <xf numFmtId="15" fontId="27" fillId="0" borderId="0" xfId="11" applyNumberFormat="1" applyFont="1"/>
    <xf numFmtId="15" fontId="27" fillId="0" borderId="0" xfId="11" quotePrefix="1" applyNumberFormat="1" applyFont="1" applyAlignment="1">
      <alignment horizontal="left"/>
    </xf>
    <xf numFmtId="37" fontId="27" fillId="0" borderId="0" xfId="13" applyNumberFormat="1" applyFont="1"/>
    <xf numFmtId="10" fontId="27" fillId="0" borderId="0" xfId="14" applyNumberFormat="1" applyFont="1"/>
    <xf numFmtId="37" fontId="27" fillId="0" borderId="1" xfId="13" applyNumberFormat="1" applyFont="1" applyBorder="1"/>
    <xf numFmtId="10" fontId="27" fillId="0" borderId="1" xfId="14" applyNumberFormat="1" applyFont="1" applyBorder="1"/>
    <xf numFmtId="37" fontId="27" fillId="0" borderId="1" xfId="12" applyNumberFormat="1" applyFont="1" applyBorder="1"/>
    <xf numFmtId="37" fontId="27" fillId="0" borderId="3" xfId="13" applyNumberFormat="1" applyFont="1" applyBorder="1"/>
    <xf numFmtId="10" fontId="27" fillId="0" borderId="3" xfId="14" applyNumberFormat="1" applyFont="1" applyBorder="1"/>
    <xf numFmtId="39" fontId="27" fillId="0" borderId="1" xfId="11" applyNumberFormat="1" applyFont="1" applyBorder="1" applyAlignment="1">
      <alignment horizontal="center"/>
    </xf>
    <xf numFmtId="39" fontId="27" fillId="0" borderId="0" xfId="11" applyNumberFormat="1" applyFont="1" applyAlignment="1">
      <alignment horizontal="center"/>
    </xf>
    <xf numFmtId="37" fontId="27" fillId="0" borderId="0" xfId="11" applyNumberFormat="1" applyFont="1"/>
    <xf numFmtId="0" fontId="27" fillId="0" borderId="0" xfId="11" applyFont="1"/>
    <xf numFmtId="15" fontId="27" fillId="0" borderId="0" xfId="15" quotePrefix="1" applyNumberFormat="1" applyFont="1" applyAlignment="1">
      <alignment horizontal="left"/>
    </xf>
    <xf numFmtId="15" fontId="27" fillId="0" borderId="0" xfId="11" applyNumberFormat="1" applyFont="1" applyAlignment="1">
      <alignment horizontal="left"/>
    </xf>
    <xf numFmtId="1" fontId="27" fillId="0" borderId="0" xfId="11" applyNumberFormat="1" applyFont="1"/>
    <xf numFmtId="15" fontId="27" fillId="0" borderId="0" xfId="11" quotePrefix="1" applyNumberFormat="1" applyFont="1" applyAlignment="1">
      <alignment horizontal="right"/>
    </xf>
    <xf numFmtId="39" fontId="28" fillId="0" borderId="0" xfId="11" applyNumberFormat="1" applyFont="1"/>
    <xf numFmtId="37" fontId="27" fillId="0" borderId="5" xfId="11" applyNumberFormat="1" applyFont="1" applyBorder="1"/>
    <xf numFmtId="0" fontId="5" fillId="0" borderId="3" xfId="3" applyFont="1" applyBorder="1"/>
    <xf numFmtId="44" fontId="0" fillId="0" borderId="0" xfId="0" applyNumberFormat="1" applyProtection="1">
      <protection locked="0"/>
    </xf>
    <xf numFmtId="43" fontId="5" fillId="0" borderId="1" xfId="0" applyNumberFormat="1" applyFont="1" applyBorder="1"/>
    <xf numFmtId="40" fontId="14" fillId="0" borderId="0" xfId="4" applyFont="1" applyFill="1"/>
    <xf numFmtId="4" fontId="0" fillId="0" borderId="0" xfId="0" applyNumberFormat="1"/>
    <xf numFmtId="169" fontId="0" fillId="0" borderId="0" xfId="0" applyNumberFormat="1"/>
    <xf numFmtId="0" fontId="29" fillId="0" borderId="0" xfId="0" applyFont="1"/>
    <xf numFmtId="42" fontId="5" fillId="0" borderId="0" xfId="0" applyNumberFormat="1" applyFont="1"/>
    <xf numFmtId="41" fontId="5" fillId="0" borderId="0" xfId="0" applyNumberFormat="1" applyFont="1"/>
    <xf numFmtId="42" fontId="5" fillId="0" borderId="3" xfId="0" applyNumberFormat="1" applyFont="1" applyBorder="1"/>
    <xf numFmtId="42" fontId="5" fillId="2" borderId="3" xfId="0" applyNumberFormat="1" applyFont="1" applyFill="1" applyBorder="1"/>
    <xf numFmtId="0" fontId="30" fillId="0" borderId="0" xfId="0" applyFont="1" applyAlignment="1">
      <alignment horizontal="center" vertical="top"/>
    </xf>
    <xf numFmtId="167" fontId="5" fillId="0" borderId="0" xfId="0" applyNumberFormat="1" applyFont="1"/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/>
    </xf>
    <xf numFmtId="1" fontId="27" fillId="0" borderId="0" xfId="11" applyNumberFormat="1" applyFont="1" applyAlignment="1">
      <alignment horizontal="center"/>
    </xf>
    <xf numFmtId="15" fontId="27" fillId="0" borderId="0" xfId="11" applyNumberFormat="1" applyFont="1" applyAlignment="1">
      <alignment horizontal="center"/>
    </xf>
    <xf numFmtId="169" fontId="27" fillId="0" borderId="0" xfId="1" applyNumberFormat="1" applyFont="1"/>
    <xf numFmtId="169" fontId="27" fillId="0" borderId="3" xfId="11" applyNumberFormat="1" applyFont="1" applyBorder="1"/>
    <xf numFmtId="169" fontId="27" fillId="0" borderId="0" xfId="11" applyNumberFormat="1" applyFont="1"/>
    <xf numFmtId="169" fontId="27" fillId="0" borderId="6" xfId="11" applyNumberFormat="1" applyFont="1" applyBorder="1"/>
    <xf numFmtId="168" fontId="27" fillId="0" borderId="0" xfId="11" applyNumberFormat="1" applyFont="1"/>
    <xf numFmtId="37" fontId="27" fillId="0" borderId="1" xfId="11" applyNumberFormat="1" applyFont="1" applyBorder="1"/>
    <xf numFmtId="43" fontId="27" fillId="0" borderId="0" xfId="10" applyFont="1"/>
    <xf numFmtId="169" fontId="27" fillId="0" borderId="2" xfId="1" applyNumberFormat="1" applyFont="1" applyBorder="1"/>
    <xf numFmtId="0" fontId="31" fillId="0" borderId="0" xfId="3" applyFont="1"/>
    <xf numFmtId="0" fontId="31" fillId="0" borderId="0" xfId="11" applyFont="1"/>
    <xf numFmtId="0" fontId="31" fillId="0" borderId="0" xfId="11" applyFont="1" applyAlignment="1">
      <alignment horizontal="center"/>
    </xf>
    <xf numFmtId="0" fontId="27" fillId="0" borderId="0" xfId="0" applyFont="1" applyAlignment="1">
      <alignment horizontal="right"/>
    </xf>
    <xf numFmtId="0" fontId="27" fillId="0" borderId="0" xfId="0" applyFont="1"/>
    <xf numFmtId="169" fontId="27" fillId="0" borderId="7" xfId="1" applyNumberFormat="1" applyFont="1" applyFill="1" applyBorder="1"/>
    <xf numFmtId="1" fontId="27" fillId="0" borderId="1" xfId="11" applyNumberFormat="1" applyFont="1" applyBorder="1" applyAlignment="1">
      <alignment horizontal="center"/>
    </xf>
    <xf numFmtId="15" fontId="27" fillId="0" borderId="1" xfId="11" applyNumberFormat="1" applyFont="1" applyBorder="1" applyAlignment="1">
      <alignment horizontal="center"/>
    </xf>
    <xf numFmtId="17" fontId="27" fillId="0" borderId="0" xfId="11" applyNumberFormat="1" applyFont="1" applyAlignment="1">
      <alignment horizontal="center"/>
    </xf>
    <xf numFmtId="17" fontId="27" fillId="0" borderId="0" xfId="11" applyNumberFormat="1" applyFont="1" applyAlignment="1">
      <alignment horizontal="right"/>
    </xf>
    <xf numFmtId="39" fontId="27" fillId="0" borderId="0" xfId="11" applyNumberFormat="1" applyFont="1" applyAlignment="1">
      <alignment horizontal="centerContinuous"/>
    </xf>
    <xf numFmtId="15" fontId="27" fillId="0" borderId="1" xfId="11" quotePrefix="1" applyNumberFormat="1" applyFont="1" applyBorder="1" applyAlignment="1">
      <alignment horizontal="center"/>
    </xf>
    <xf numFmtId="39" fontId="27" fillId="0" borderId="1" xfId="11" quotePrefix="1" applyNumberFormat="1" applyFont="1" applyBorder="1" applyAlignment="1">
      <alignment horizontal="center"/>
    </xf>
    <xf numFmtId="39" fontId="27" fillId="0" borderId="0" xfId="11" applyNumberFormat="1" applyFont="1" applyAlignment="1">
      <alignment horizontal="left"/>
    </xf>
    <xf numFmtId="39" fontId="27" fillId="0" borderId="4" xfId="11" applyNumberFormat="1" applyFont="1" applyBorder="1"/>
    <xf numFmtId="39" fontId="32" fillId="0" borderId="0" xfId="11" applyNumberFormat="1" applyFont="1"/>
    <xf numFmtId="39" fontId="27" fillId="0" borderId="0" xfId="11" quotePrefix="1" applyNumberFormat="1" applyFont="1" applyAlignment="1">
      <alignment horizontal="center"/>
    </xf>
    <xf numFmtId="0" fontId="27" fillId="0" borderId="0" xfId="11" applyFont="1" applyAlignment="1">
      <alignment horizontal="center"/>
    </xf>
    <xf numFmtId="0" fontId="27" fillId="0" borderId="0" xfId="0" applyFont="1" applyAlignment="1">
      <alignment horizontal="center"/>
    </xf>
    <xf numFmtId="43" fontId="27" fillId="0" borderId="7" xfId="10" applyFont="1" applyBorder="1"/>
    <xf numFmtId="0" fontId="33" fillId="0" borderId="0" xfId="0" applyFont="1"/>
    <xf numFmtId="0" fontId="0" fillId="0" borderId="1" xfId="0" applyBorder="1"/>
    <xf numFmtId="43" fontId="0" fillId="0" borderId="1" xfId="0" applyNumberFormat="1" applyBorder="1"/>
    <xf numFmtId="164" fontId="5" fillId="0" borderId="0" xfId="0" applyNumberFormat="1" applyFont="1"/>
    <xf numFmtId="164" fontId="2" fillId="0" borderId="0" xfId="9" applyNumberFormat="1" applyFont="1" applyFill="1"/>
    <xf numFmtId="169" fontId="0" fillId="0" borderId="0" xfId="1" applyNumberFormat="1" applyFont="1" applyBorder="1"/>
    <xf numFmtId="169" fontId="0" fillId="0" borderId="0" xfId="0" applyNumberFormat="1" applyProtection="1">
      <protection locked="0"/>
    </xf>
    <xf numFmtId="169" fontId="0" fillId="0" borderId="1" xfId="0" applyNumberFormat="1" applyBorder="1" applyProtection="1">
      <protection locked="0"/>
    </xf>
    <xf numFmtId="169" fontId="0" fillId="0" borderId="3" xfId="0" applyNumberFormat="1" applyBorder="1" applyProtection="1">
      <protection locked="0"/>
    </xf>
    <xf numFmtId="169" fontId="2" fillId="0" borderId="0" xfId="8" applyNumberFormat="1" applyFont="1" applyFill="1"/>
    <xf numFmtId="169" fontId="22" fillId="0" borderId="0" xfId="7" applyNumberFormat="1" applyFont="1"/>
    <xf numFmtId="44" fontId="0" fillId="0" borderId="0" xfId="0" applyNumberFormat="1" applyAlignment="1" applyProtection="1">
      <alignment vertical="center"/>
      <protection locked="0"/>
    </xf>
    <xf numFmtId="42" fontId="26" fillId="0" borderId="0" xfId="16" applyNumberFormat="1"/>
    <xf numFmtId="0" fontId="26" fillId="0" borderId="0" xfId="16"/>
    <xf numFmtId="0" fontId="26" fillId="0" borderId="0" xfId="16" applyAlignment="1">
      <alignment horizontal="center"/>
    </xf>
    <xf numFmtId="0" fontId="26" fillId="0" borderId="1" xfId="16" applyBorder="1" applyAlignment="1">
      <alignment horizontal="center"/>
    </xf>
    <xf numFmtId="41" fontId="26" fillId="0" borderId="0" xfId="16" applyNumberFormat="1"/>
    <xf numFmtId="41" fontId="26" fillId="0" borderId="1" xfId="16" applyNumberFormat="1" applyBorder="1"/>
    <xf numFmtId="42" fontId="26" fillId="0" borderId="3" xfId="16" applyNumberFormat="1" applyBorder="1"/>
    <xf numFmtId="43" fontId="26" fillId="0" borderId="0" xfId="16" applyNumberFormat="1"/>
    <xf numFmtId="164" fontId="26" fillId="0" borderId="3" xfId="16" applyNumberFormat="1" applyBorder="1"/>
    <xf numFmtId="167" fontId="26" fillId="0" borderId="0" xfId="10" applyNumberFormat="1" applyFont="1"/>
    <xf numFmtId="44" fontId="26" fillId="0" borderId="0" xfId="16" applyNumberFormat="1"/>
    <xf numFmtId="167" fontId="26" fillId="0" borderId="0" xfId="16" applyNumberFormat="1"/>
    <xf numFmtId="170" fontId="0" fillId="0" borderId="0" xfId="14" applyNumberFormat="1" applyFont="1" applyFill="1"/>
    <xf numFmtId="170" fontId="0" fillId="0" borderId="1" xfId="14" applyNumberFormat="1" applyFont="1" applyFill="1" applyBorder="1"/>
    <xf numFmtId="0" fontId="26" fillId="0" borderId="0" xfId="16" quotePrefix="1" applyAlignment="1">
      <alignment horizontal="center"/>
    </xf>
    <xf numFmtId="0" fontId="26" fillId="0" borderId="0" xfId="16" applyAlignment="1">
      <alignment horizontal="left"/>
    </xf>
    <xf numFmtId="0" fontId="34" fillId="0" borderId="0" xfId="0" applyFont="1"/>
    <xf numFmtId="44" fontId="34" fillId="0" borderId="0" xfId="0" applyNumberFormat="1" applyFont="1" applyAlignment="1" applyProtection="1">
      <alignment vertical="center"/>
      <protection locked="0"/>
    </xf>
    <xf numFmtId="0" fontId="34" fillId="0" borderId="0" xfId="0" quotePrefix="1" applyFont="1"/>
    <xf numFmtId="0" fontId="35" fillId="0" borderId="0" xfId="0" applyFont="1"/>
    <xf numFmtId="167" fontId="35" fillId="0" borderId="0" xfId="10" applyNumberFormat="1" applyFont="1" applyBorder="1"/>
    <xf numFmtId="0" fontId="35" fillId="0" borderId="0" xfId="0" applyFont="1" applyAlignment="1">
      <alignment horizontal="center"/>
    </xf>
    <xf numFmtId="10" fontId="35" fillId="0" borderId="0" xfId="2" applyNumberFormat="1" applyFont="1" applyBorder="1"/>
    <xf numFmtId="0" fontId="27" fillId="0" borderId="0" xfId="3" applyFont="1"/>
    <xf numFmtId="0" fontId="35" fillId="0" borderId="0" xfId="0" applyFont="1" applyAlignment="1">
      <alignment horizontal="right"/>
    </xf>
    <xf numFmtId="0" fontId="36" fillId="0" borderId="0" xfId="0" applyFont="1" applyAlignment="1">
      <alignment horizontal="center"/>
    </xf>
    <xf numFmtId="0" fontId="36" fillId="0" borderId="0" xfId="0" applyFont="1"/>
    <xf numFmtId="0" fontId="36" fillId="0" borderId="0" xfId="0" applyFont="1" applyAlignment="1">
      <alignment horizontal="right"/>
    </xf>
    <xf numFmtId="0" fontId="31" fillId="0" borderId="7" xfId="3" applyFont="1" applyBorder="1" applyAlignment="1">
      <alignment horizontal="center" vertical="top" wrapText="1"/>
    </xf>
    <xf numFmtId="0" fontId="31" fillId="0" borderId="7" xfId="11" applyFont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3" applyFont="1" applyAlignment="1">
      <alignment horizontal="center"/>
    </xf>
    <xf numFmtId="1" fontId="31" fillId="0" borderId="0" xfId="11" applyNumberFormat="1" applyFont="1"/>
    <xf numFmtId="15" fontId="31" fillId="0" borderId="0" xfId="11" applyNumberFormat="1" applyFont="1" applyAlignment="1">
      <alignment horizontal="center"/>
    </xf>
    <xf numFmtId="39" fontId="31" fillId="0" borderId="0" xfId="11" applyNumberFormat="1" applyFont="1" applyAlignment="1">
      <alignment horizontal="center"/>
    </xf>
    <xf numFmtId="39" fontId="31" fillId="0" borderId="0" xfId="11" applyNumberFormat="1" applyFont="1"/>
    <xf numFmtId="1" fontId="31" fillId="0" borderId="0" xfId="11" applyNumberFormat="1" applyFont="1" applyAlignment="1">
      <alignment horizontal="center"/>
    </xf>
    <xf numFmtId="15" fontId="31" fillId="0" borderId="0" xfId="11" applyNumberFormat="1" applyFont="1"/>
    <xf numFmtId="0" fontId="31" fillId="0" borderId="0" xfId="11" applyFont="1" applyAlignment="1">
      <alignment horizontal="left"/>
    </xf>
    <xf numFmtId="167" fontId="36" fillId="0" borderId="0" xfId="10" applyNumberFormat="1" applyFont="1" applyFill="1"/>
    <xf numFmtId="0" fontId="31" fillId="0" borderId="0" xfId="0" applyFont="1" applyAlignment="1">
      <alignment horizontal="right"/>
    </xf>
    <xf numFmtId="0" fontId="31" fillId="0" borderId="0" xfId="0" applyFont="1"/>
    <xf numFmtId="167" fontId="36" fillId="0" borderId="7" xfId="10" applyNumberFormat="1" applyFont="1" applyFill="1" applyBorder="1"/>
    <xf numFmtId="167" fontId="36" fillId="0" borderId="0" xfId="10" applyNumberFormat="1" applyFont="1" applyFill="1" applyBorder="1"/>
    <xf numFmtId="10" fontId="36" fillId="0" borderId="7" xfId="2" applyNumberFormat="1" applyFont="1" applyFill="1" applyBorder="1"/>
    <xf numFmtId="10" fontId="36" fillId="0" borderId="0" xfId="2" applyNumberFormat="1" applyFont="1" applyFill="1"/>
    <xf numFmtId="169" fontId="27" fillId="0" borderId="1" xfId="11" applyNumberFormat="1" applyFont="1" applyBorder="1"/>
    <xf numFmtId="169" fontId="27" fillId="0" borderId="0" xfId="1" applyNumberFormat="1" applyFont="1" applyBorder="1"/>
    <xf numFmtId="169" fontId="27" fillId="0" borderId="0" xfId="1" applyNumberFormat="1" applyFont="1" applyFill="1" applyBorder="1"/>
    <xf numFmtId="0" fontId="37" fillId="0" borderId="0" xfId="0" applyFont="1" applyAlignment="1">
      <alignment vertical="top" wrapText="1"/>
    </xf>
    <xf numFmtId="10" fontId="25" fillId="0" borderId="0" xfId="0" applyNumberFormat="1" applyFont="1"/>
    <xf numFmtId="44" fontId="23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8" fillId="0" borderId="0" xfId="0" applyFont="1"/>
    <xf numFmtId="0" fontId="5" fillId="0" borderId="0" xfId="0" applyFont="1" applyAlignment="1">
      <alignment horizontal="left"/>
    </xf>
    <xf numFmtId="0" fontId="30" fillId="0" borderId="2" xfId="0" applyFont="1" applyBorder="1" applyAlignment="1">
      <alignment horizontal="center" vertical="top"/>
    </xf>
    <xf numFmtId="41" fontId="5" fillId="0" borderId="1" xfId="0" applyNumberFormat="1" applyFont="1" applyBorder="1"/>
    <xf numFmtId="169" fontId="5" fillId="0" borderId="0" xfId="0" applyNumberFormat="1" applyFont="1" applyProtection="1">
      <protection locked="0"/>
    </xf>
    <xf numFmtId="169" fontId="5" fillId="0" borderId="1" xfId="0" applyNumberFormat="1" applyFont="1" applyBorder="1" applyProtection="1">
      <protection locked="0"/>
    </xf>
    <xf numFmtId="169" fontId="5" fillId="0" borderId="0" xfId="8" applyNumberFormat="1" applyFont="1" applyFill="1"/>
    <xf numFmtId="169" fontId="5" fillId="0" borderId="0" xfId="9" applyNumberFormat="1" applyFont="1" applyFill="1"/>
    <xf numFmtId="169" fontId="5" fillId="0" borderId="1" xfId="8" applyNumberFormat="1" applyFont="1" applyFill="1" applyBorder="1"/>
    <xf numFmtId="169" fontId="5" fillId="0" borderId="0" xfId="8" applyNumberFormat="1" applyFont="1"/>
    <xf numFmtId="42" fontId="5" fillId="0" borderId="0" xfId="1" applyNumberFormat="1" applyFont="1" applyFill="1"/>
    <xf numFmtId="38" fontId="5" fillId="0" borderId="1" xfId="4" applyNumberFormat="1" applyFont="1" applyFill="1" applyBorder="1"/>
    <xf numFmtId="167" fontId="31" fillId="0" borderId="0" xfId="10" applyNumberFormat="1" applyFont="1" applyFill="1"/>
    <xf numFmtId="167" fontId="31" fillId="0" borderId="7" xfId="10" applyNumberFormat="1" applyFont="1" applyFill="1" applyBorder="1"/>
    <xf numFmtId="167" fontId="31" fillId="0" borderId="0" xfId="10" applyNumberFormat="1" applyFont="1" applyFill="1" applyBorder="1"/>
    <xf numFmtId="10" fontId="31" fillId="0" borderId="7" xfId="2" applyNumberFormat="1" applyFont="1" applyFill="1" applyBorder="1"/>
    <xf numFmtId="10" fontId="31" fillId="0" borderId="0" xfId="2" applyNumberFormat="1" applyFont="1" applyFill="1"/>
    <xf numFmtId="169" fontId="27" fillId="0" borderId="0" xfId="1" applyNumberFormat="1" applyFont="1" applyFill="1"/>
    <xf numFmtId="167" fontId="5" fillId="0" borderId="1" xfId="0" applyNumberFormat="1" applyFont="1" applyBorder="1"/>
    <xf numFmtId="0" fontId="18" fillId="0" borderId="0" xfId="7" applyAlignment="1">
      <alignment horizontal="center" wrapText="1"/>
    </xf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35" fillId="0" borderId="0" xfId="0" applyFont="1" applyAlignment="1">
      <alignment horizontal="center"/>
    </xf>
    <xf numFmtId="0" fontId="35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20" fillId="0" borderId="0" xfId="7" applyFont="1" applyAlignment="1">
      <alignment horizontal="center"/>
    </xf>
  </cellXfs>
  <cellStyles count="17">
    <cellStyle name="Comma" xfId="10" builtinId="3"/>
    <cellStyle name="Comma 2" xfId="4" xr:uid="{00000000-0005-0000-0000-000000000000}"/>
    <cellStyle name="Comma 3" xfId="6" xr:uid="{00000000-0005-0000-0000-000001000000}"/>
    <cellStyle name="Comma 4" xfId="9" xr:uid="{00000000-0005-0000-0000-000002000000}"/>
    <cellStyle name="Comma_RateBase" xfId="13" xr:uid="{2C1BC35E-C005-4AA9-AF10-0115A5863872}"/>
    <cellStyle name="Currency" xfId="1" builtinId="4"/>
    <cellStyle name="Currency 2" xfId="8" xr:uid="{00000000-0005-0000-0000-000004000000}"/>
    <cellStyle name="Currency_RateBase" xfId="12" xr:uid="{4AF78257-49A6-4B43-9B6D-B5A924AAF2B7}"/>
    <cellStyle name="Normal" xfId="0" builtinId="0"/>
    <cellStyle name="Normal 2" xfId="3" xr:uid="{00000000-0005-0000-0000-000006000000}"/>
    <cellStyle name="Normal 3" xfId="5" xr:uid="{00000000-0005-0000-0000-000007000000}"/>
    <cellStyle name="Normal 4" xfId="7" xr:uid="{00000000-0005-0000-0000-000008000000}"/>
    <cellStyle name="Normal 5" xfId="16" xr:uid="{019AB8B6-C862-47C4-9609-05DD177FE54E}"/>
    <cellStyle name="Normal_RateBase" xfId="11" xr:uid="{02F4EE44-C5DE-4BC6-BE7A-B3546B957EAA}"/>
    <cellStyle name="Normal_RateBase Spreadsheets" xfId="15" xr:uid="{EED0A39D-EC7C-46D1-BB22-4CC5F40784D5}"/>
    <cellStyle name="Percent" xfId="2" builtinId="5"/>
    <cellStyle name="Percent 2" xfId="14" xr:uid="{90E32D94-D0B0-4C89-BDB2-E64F28DA5386}"/>
  </cellStyles>
  <dxfs count="0"/>
  <tableStyles count="0" defaultTableStyle="TableStyleMedium2" defaultPivotStyle="PivotStyleLight16"/>
  <colors>
    <mruColors>
      <color rgb="FF0000FF"/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3:I61"/>
  <sheetViews>
    <sheetView tabSelected="1" view="pageLayout" zoomScaleNormal="100" workbookViewId="0"/>
  </sheetViews>
  <sheetFormatPr defaultRowHeight="15" x14ac:dyDescent="0.25"/>
  <cols>
    <col min="1" max="1" width="5.7109375" style="237" customWidth="1"/>
    <col min="2" max="2" width="2.5703125" style="14" customWidth="1"/>
    <col min="3" max="3" width="40.7109375" style="14" customWidth="1"/>
    <col min="4" max="4" width="1.7109375" style="14" customWidth="1"/>
    <col min="5" max="5" width="25.7109375" style="14" customWidth="1"/>
    <col min="6" max="6" width="1.7109375" style="14" customWidth="1"/>
    <col min="7" max="7" width="25.7109375" style="14" customWidth="1"/>
    <col min="8" max="8" width="1.7109375" style="14" customWidth="1"/>
    <col min="9" max="16384" width="9.140625" style="14"/>
  </cols>
  <sheetData>
    <row r="3" spans="1:9" x14ac:dyDescent="0.25">
      <c r="A3" s="261" t="s">
        <v>0</v>
      </c>
      <c r="B3" s="261"/>
      <c r="C3" s="261"/>
      <c r="D3" s="261"/>
      <c r="E3" s="261"/>
      <c r="F3" s="261"/>
      <c r="G3" s="261"/>
      <c r="H3" s="239"/>
      <c r="I3" s="237"/>
    </row>
    <row r="4" spans="1:9" x14ac:dyDescent="0.25">
      <c r="A4" s="261" t="s">
        <v>1</v>
      </c>
      <c r="B4" s="261"/>
      <c r="C4" s="261"/>
      <c r="D4" s="261"/>
      <c r="E4" s="261"/>
      <c r="F4" s="261"/>
      <c r="G4" s="261"/>
      <c r="H4" s="239"/>
      <c r="I4" s="237"/>
    </row>
    <row r="5" spans="1:9" x14ac:dyDescent="0.25">
      <c r="A5" s="261" t="s">
        <v>2</v>
      </c>
      <c r="B5" s="261"/>
      <c r="C5" s="261"/>
      <c r="D5" s="261"/>
      <c r="E5" s="261"/>
      <c r="F5" s="261"/>
      <c r="G5" s="261"/>
      <c r="H5" s="239"/>
      <c r="I5" s="237"/>
    </row>
    <row r="6" spans="1:9" x14ac:dyDescent="0.25">
      <c r="A6" s="261" t="s">
        <v>3</v>
      </c>
      <c r="B6" s="261"/>
      <c r="C6" s="261"/>
      <c r="D6" s="261"/>
      <c r="E6" s="261"/>
      <c r="F6" s="261"/>
      <c r="G6" s="261"/>
      <c r="H6" s="239"/>
      <c r="I6" s="237"/>
    </row>
    <row r="7" spans="1:9" x14ac:dyDescent="0.25">
      <c r="A7" s="261" t="s">
        <v>4</v>
      </c>
      <c r="B7" s="261"/>
      <c r="C7" s="261"/>
      <c r="D7" s="261"/>
      <c r="E7" s="261"/>
      <c r="F7" s="261"/>
      <c r="G7" s="261"/>
      <c r="H7" s="239"/>
      <c r="I7" s="237"/>
    </row>
    <row r="8" spans="1:9" x14ac:dyDescent="0.25">
      <c r="A8" s="261" t="s">
        <v>5</v>
      </c>
      <c r="B8" s="261"/>
      <c r="C8" s="261"/>
      <c r="D8" s="261"/>
      <c r="E8" s="261"/>
      <c r="F8" s="261"/>
      <c r="G8" s="261"/>
      <c r="H8" s="239"/>
    </row>
    <row r="9" spans="1:9" x14ac:dyDescent="0.25">
      <c r="B9" s="237"/>
      <c r="C9" s="237"/>
      <c r="D9" s="237"/>
      <c r="E9" s="237"/>
      <c r="F9" s="237"/>
      <c r="G9" s="237"/>
      <c r="H9" s="239"/>
    </row>
    <row r="10" spans="1:9" x14ac:dyDescent="0.25">
      <c r="A10" s="260" t="s">
        <v>6</v>
      </c>
      <c r="B10" s="260"/>
      <c r="C10" s="260"/>
      <c r="D10" s="260"/>
      <c r="E10" s="260"/>
      <c r="F10" s="260"/>
      <c r="G10" s="260"/>
      <c r="H10" s="239"/>
    </row>
    <row r="11" spans="1:9" x14ac:dyDescent="0.25">
      <c r="A11" s="240"/>
      <c r="C11" s="239"/>
      <c r="D11" s="239"/>
      <c r="E11" s="239"/>
      <c r="F11" s="239"/>
      <c r="G11" s="239"/>
      <c r="H11" s="239"/>
    </row>
    <row r="12" spans="1:9" x14ac:dyDescent="0.25">
      <c r="A12" s="237" t="s">
        <v>7</v>
      </c>
    </row>
    <row r="13" spans="1:9" x14ac:dyDescent="0.25">
      <c r="A13" s="141" t="s">
        <v>8</v>
      </c>
      <c r="C13" s="141" t="s">
        <v>9</v>
      </c>
      <c r="D13" s="237"/>
      <c r="E13" s="141" t="s">
        <v>10</v>
      </c>
      <c r="F13" s="237"/>
      <c r="G13" s="141" t="s">
        <v>11</v>
      </c>
      <c r="H13" s="237"/>
    </row>
    <row r="14" spans="1:9" x14ac:dyDescent="0.25">
      <c r="C14" s="241" t="s">
        <v>12</v>
      </c>
      <c r="D14" s="237"/>
      <c r="E14" s="241" t="s">
        <v>13</v>
      </c>
      <c r="F14" s="237"/>
      <c r="G14" s="241" t="s">
        <v>14</v>
      </c>
      <c r="H14" s="237"/>
    </row>
    <row r="15" spans="1:9" x14ac:dyDescent="0.25">
      <c r="C15" s="237"/>
      <c r="D15" s="237"/>
      <c r="E15" s="237"/>
      <c r="F15" s="237"/>
      <c r="G15" s="237"/>
      <c r="H15" s="237"/>
    </row>
    <row r="16" spans="1:9" x14ac:dyDescent="0.25">
      <c r="A16" s="237">
        <v>1</v>
      </c>
      <c r="C16" s="14" t="s">
        <v>15</v>
      </c>
    </row>
    <row r="17" spans="1:7" x14ac:dyDescent="0.25">
      <c r="A17" s="237">
        <f>A16+1</f>
        <v>2</v>
      </c>
      <c r="C17" s="14" t="s">
        <v>16</v>
      </c>
      <c r="E17" s="134">
        <v>55346953.960000001</v>
      </c>
    </row>
    <row r="18" spans="1:7" x14ac:dyDescent="0.25">
      <c r="A18" s="237">
        <f t="shared" ref="A18:A20" si="0">A17+1</f>
        <v>3</v>
      </c>
      <c r="C18" s="14" t="s">
        <v>17</v>
      </c>
      <c r="E18" s="135">
        <v>1628612.54</v>
      </c>
    </row>
    <row r="19" spans="1:7" x14ac:dyDescent="0.25">
      <c r="A19" s="237">
        <f t="shared" si="0"/>
        <v>4</v>
      </c>
      <c r="C19" s="14" t="s">
        <v>18</v>
      </c>
      <c r="E19" s="135">
        <v>10207100.779999999</v>
      </c>
    </row>
    <row r="20" spans="1:7" x14ac:dyDescent="0.25">
      <c r="A20" s="237">
        <f t="shared" si="0"/>
        <v>5</v>
      </c>
      <c r="C20" s="14" t="s">
        <v>19</v>
      </c>
      <c r="E20" s="242">
        <v>-22349.75</v>
      </c>
    </row>
    <row r="21" spans="1:7" x14ac:dyDescent="0.25">
      <c r="E21" s="135"/>
    </row>
    <row r="22" spans="1:7" ht="15.75" thickBot="1" x14ac:dyDescent="0.3">
      <c r="A22" s="237">
        <f>A20+1</f>
        <v>6</v>
      </c>
      <c r="C22" s="135" t="s">
        <v>20</v>
      </c>
      <c r="E22" s="136">
        <f>SUM(E17:E20)</f>
        <v>67160317.530000001</v>
      </c>
      <c r="G22" s="136">
        <f>E22/1000</f>
        <v>67160.31753</v>
      </c>
    </row>
    <row r="23" spans="1:7" ht="15.75" thickTop="1" x14ac:dyDescent="0.25">
      <c r="E23" s="135"/>
      <c r="G23" s="134"/>
    </row>
    <row r="24" spans="1:7" ht="15.75" customHeight="1" thickBot="1" x14ac:dyDescent="0.3">
      <c r="A24" s="237">
        <f>A22+1</f>
        <v>7</v>
      </c>
      <c r="C24" s="14" t="s">
        <v>21</v>
      </c>
      <c r="E24" s="137">
        <f>+'Page 11'!E18</f>
        <v>4007650.4438954559</v>
      </c>
      <c r="G24" s="136">
        <f>E24/1000</f>
        <v>4007.6504438954557</v>
      </c>
    </row>
    <row r="25" spans="1:7" ht="15.75" thickTop="1" x14ac:dyDescent="0.25">
      <c r="E25" s="135"/>
    </row>
    <row r="26" spans="1:7" ht="15.75" thickBot="1" x14ac:dyDescent="0.3">
      <c r="A26" s="237">
        <f>A24+1</f>
        <v>8</v>
      </c>
      <c r="C26" s="14" t="s">
        <v>22</v>
      </c>
      <c r="E26" s="137">
        <f>+'Page 11'!E16</f>
        <v>4917055.2953710752</v>
      </c>
      <c r="G26" s="136">
        <f>E26/1000</f>
        <v>4917.0552953710749</v>
      </c>
    </row>
    <row r="27" spans="1:7" ht="15.75" thickTop="1" x14ac:dyDescent="0.25">
      <c r="E27" s="135"/>
    </row>
    <row r="28" spans="1:7" x14ac:dyDescent="0.25">
      <c r="A28" s="237">
        <f>A26+1</f>
        <v>9</v>
      </c>
      <c r="C28" s="14" t="s">
        <v>23</v>
      </c>
      <c r="E28" s="135"/>
    </row>
    <row r="29" spans="1:7" x14ac:dyDescent="0.25">
      <c r="A29" s="237">
        <f>A28+1</f>
        <v>10</v>
      </c>
      <c r="C29" s="14" t="s">
        <v>24</v>
      </c>
      <c r="E29" s="134">
        <v>381974.5</v>
      </c>
      <c r="G29" s="134"/>
    </row>
    <row r="30" spans="1:7" x14ac:dyDescent="0.25">
      <c r="A30" s="237">
        <f t="shared" ref="A30:A32" si="1">A29+1</f>
        <v>11</v>
      </c>
      <c r="C30" s="14" t="s">
        <v>25</v>
      </c>
      <c r="E30" s="135">
        <v>608664.71</v>
      </c>
      <c r="G30" s="134"/>
    </row>
    <row r="31" spans="1:7" x14ac:dyDescent="0.25">
      <c r="A31" s="237">
        <f t="shared" si="1"/>
        <v>12</v>
      </c>
      <c r="C31" s="14" t="s">
        <v>26</v>
      </c>
      <c r="E31" s="135">
        <v>13050</v>
      </c>
      <c r="G31" s="134"/>
    </row>
    <row r="32" spans="1:7" x14ac:dyDescent="0.25">
      <c r="A32" s="237">
        <f t="shared" si="1"/>
        <v>13</v>
      </c>
      <c r="C32" s="14" t="s">
        <v>27</v>
      </c>
      <c r="E32" s="242">
        <v>-93220</v>
      </c>
    </row>
    <row r="33" spans="1:7" x14ac:dyDescent="0.25">
      <c r="E33" s="135"/>
    </row>
    <row r="34" spans="1:7" ht="15.75" thickBot="1" x14ac:dyDescent="0.3">
      <c r="A34" s="237">
        <f>A32+1</f>
        <v>14</v>
      </c>
      <c r="C34" s="135" t="s">
        <v>20</v>
      </c>
      <c r="E34" s="136">
        <f>SUM(E29:E32)</f>
        <v>910469.21</v>
      </c>
      <c r="G34" s="136">
        <f>E34/1000</f>
        <v>910.46920999999998</v>
      </c>
    </row>
    <row r="35" spans="1:7" ht="15.75" thickTop="1" x14ac:dyDescent="0.25">
      <c r="E35" s="135"/>
    </row>
    <row r="36" spans="1:7" ht="15.75" thickBot="1" x14ac:dyDescent="0.3">
      <c r="A36" s="237">
        <f>A34+1</f>
        <v>15</v>
      </c>
      <c r="C36" s="14" t="s">
        <v>28</v>
      </c>
      <c r="E36" s="136">
        <v>186432</v>
      </c>
      <c r="G36" s="136">
        <f>E36/1000</f>
        <v>186.43199999999999</v>
      </c>
    </row>
    <row r="37" spans="1:7" ht="15.75" thickTop="1" x14ac:dyDescent="0.25">
      <c r="E37" s="135"/>
    </row>
    <row r="38" spans="1:7" x14ac:dyDescent="0.25">
      <c r="A38" s="237">
        <f>A36+1</f>
        <v>16</v>
      </c>
      <c r="C38" s="14" t="s">
        <v>29</v>
      </c>
      <c r="E38" s="135"/>
    </row>
    <row r="39" spans="1:7" x14ac:dyDescent="0.25">
      <c r="A39" s="237">
        <f>A38+1</f>
        <v>17</v>
      </c>
      <c r="C39" s="14" t="s">
        <v>30</v>
      </c>
      <c r="E39" s="134">
        <v>82621758.5</v>
      </c>
    </row>
    <row r="40" spans="1:7" x14ac:dyDescent="0.25">
      <c r="A40" s="237">
        <f>A39+1</f>
        <v>18</v>
      </c>
      <c r="C40" s="14" t="s">
        <v>31</v>
      </c>
      <c r="E40" s="242">
        <v>1061077.3999999999</v>
      </c>
    </row>
    <row r="41" spans="1:7" x14ac:dyDescent="0.25">
      <c r="E41" s="135"/>
    </row>
    <row r="42" spans="1:7" ht="15.75" thickBot="1" x14ac:dyDescent="0.3">
      <c r="A42" s="237">
        <f>A40+1</f>
        <v>19</v>
      </c>
      <c r="C42" s="14" t="s">
        <v>32</v>
      </c>
      <c r="E42" s="136">
        <f>SUM(E39:E40)</f>
        <v>83682835.900000006</v>
      </c>
      <c r="G42" s="136">
        <f>E42/1000</f>
        <v>83682.835900000005</v>
      </c>
    </row>
    <row r="43" spans="1:7" ht="15.75" thickTop="1" x14ac:dyDescent="0.25">
      <c r="E43" s="135"/>
    </row>
    <row r="44" spans="1:7" x14ac:dyDescent="0.25">
      <c r="A44" s="237">
        <f>A42+1</f>
        <v>20</v>
      </c>
      <c r="C44" s="14" t="s">
        <v>33</v>
      </c>
      <c r="E44" s="135"/>
    </row>
    <row r="45" spans="1:7" x14ac:dyDescent="0.25">
      <c r="A45" s="237">
        <f>A44+1</f>
        <v>21</v>
      </c>
      <c r="C45" s="14" t="s">
        <v>34</v>
      </c>
      <c r="E45" s="135"/>
      <c r="G45" s="134">
        <f>G22</f>
        <v>67160.31753</v>
      </c>
    </row>
    <row r="46" spans="1:7" x14ac:dyDescent="0.25">
      <c r="A46" s="237">
        <f t="shared" ref="A46:A50" si="2">A45+1</f>
        <v>22</v>
      </c>
      <c r="C46" s="14" t="s">
        <v>21</v>
      </c>
      <c r="E46" s="135"/>
      <c r="G46" s="135">
        <f>G24</f>
        <v>4007.6504438954557</v>
      </c>
    </row>
    <row r="47" spans="1:7" x14ac:dyDescent="0.25">
      <c r="A47" s="237">
        <f t="shared" si="2"/>
        <v>23</v>
      </c>
      <c r="C47" s="14" t="s">
        <v>22</v>
      </c>
      <c r="E47" s="135"/>
      <c r="G47" s="135">
        <f>G26</f>
        <v>4917.0552953710749</v>
      </c>
    </row>
    <row r="48" spans="1:7" x14ac:dyDescent="0.25">
      <c r="A48" s="237">
        <f t="shared" si="2"/>
        <v>24</v>
      </c>
      <c r="C48" s="14" t="s">
        <v>35</v>
      </c>
      <c r="E48" s="135"/>
      <c r="G48" s="135">
        <f>G34</f>
        <v>910.46920999999998</v>
      </c>
    </row>
    <row r="49" spans="1:7" x14ac:dyDescent="0.25">
      <c r="A49" s="237">
        <f t="shared" si="2"/>
        <v>25</v>
      </c>
      <c r="C49" s="14" t="s">
        <v>36</v>
      </c>
      <c r="E49" s="135"/>
      <c r="G49" s="242">
        <f>G36</f>
        <v>186.43199999999999</v>
      </c>
    </row>
    <row r="50" spans="1:7" ht="15.75" thickBot="1" x14ac:dyDescent="0.3">
      <c r="A50" s="237">
        <f t="shared" si="2"/>
        <v>26</v>
      </c>
      <c r="C50" s="14" t="s">
        <v>37</v>
      </c>
      <c r="E50" s="135"/>
      <c r="G50" s="136">
        <f>SUM(G45:G49)</f>
        <v>77181.924479266527</v>
      </c>
    </row>
    <row r="51" spans="1:7" ht="15.75" thickTop="1" x14ac:dyDescent="0.25">
      <c r="E51" s="135"/>
    </row>
    <row r="52" spans="1:7" ht="15.75" thickBot="1" x14ac:dyDescent="0.3">
      <c r="A52" s="237">
        <f>A50+1</f>
        <v>27</v>
      </c>
      <c r="C52" s="14" t="s">
        <v>38</v>
      </c>
      <c r="E52" s="135"/>
      <c r="G52" s="136">
        <f>G42-G50</f>
        <v>6500.9114207334787</v>
      </c>
    </row>
    <row r="53" spans="1:7" ht="15.75" thickTop="1" x14ac:dyDescent="0.25">
      <c r="E53" s="135"/>
    </row>
    <row r="54" spans="1:7" x14ac:dyDescent="0.25">
      <c r="B54" s="14" t="s">
        <v>39</v>
      </c>
    </row>
    <row r="55" spans="1:7" x14ac:dyDescent="0.25">
      <c r="C55" s="14" t="s">
        <v>40</v>
      </c>
    </row>
    <row r="56" spans="1:7" x14ac:dyDescent="0.25">
      <c r="C56" s="14" t="s">
        <v>41</v>
      </c>
    </row>
    <row r="57" spans="1:7" x14ac:dyDescent="0.25">
      <c r="C57" s="14" t="s">
        <v>42</v>
      </c>
    </row>
    <row r="59" spans="1:7" x14ac:dyDescent="0.25">
      <c r="A59" s="14"/>
    </row>
    <row r="60" spans="1:7" x14ac:dyDescent="0.25">
      <c r="A60" s="14"/>
    </row>
    <row r="61" spans="1:7" x14ac:dyDescent="0.25">
      <c r="A61" s="14"/>
    </row>
  </sheetData>
  <mergeCells count="7">
    <mergeCell ref="A10:G10"/>
    <mergeCell ref="A8:G8"/>
    <mergeCell ref="A3:G3"/>
    <mergeCell ref="A4:G4"/>
    <mergeCell ref="A6:G6"/>
    <mergeCell ref="A7:G7"/>
    <mergeCell ref="A5:G5"/>
  </mergeCells>
  <pageMargins left="0.7" right="0.7" top="0.56666666666666665" bottom="0.59" header="0.3" footer="0.34"/>
  <pageSetup scale="84" orientation="portrait" r:id="rId1"/>
  <headerFooter>
    <oddHeader>&amp;RPage &amp;P of &amp;N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5"/>
  <sheetViews>
    <sheetView view="pageLayout" zoomScaleNormal="100" workbookViewId="0"/>
  </sheetViews>
  <sheetFormatPr defaultRowHeight="12.75" x14ac:dyDescent="0.2"/>
  <cols>
    <col min="1" max="1" width="5.28515625" style="15" customWidth="1"/>
    <col min="2" max="2" width="1.85546875" style="15" customWidth="1"/>
    <col min="3" max="3" width="11.28515625" style="15" customWidth="1"/>
    <col min="4" max="4" width="1.85546875" style="15" customWidth="1"/>
    <col min="5" max="5" width="9" style="15" customWidth="1"/>
    <col min="6" max="6" width="1.85546875" style="15" customWidth="1"/>
    <col min="7" max="7" width="12.42578125" style="15" customWidth="1"/>
    <col min="8" max="8" width="1.85546875" style="15" customWidth="1"/>
    <col min="9" max="9" width="9" style="15" customWidth="1"/>
    <col min="10" max="10" width="1.85546875" style="15" customWidth="1"/>
    <col min="11" max="11" width="12.42578125" style="15" customWidth="1"/>
    <col min="12" max="12" width="1.85546875" style="15" customWidth="1"/>
    <col min="13" max="13" width="11.28515625" style="15" customWidth="1"/>
    <col min="14" max="256" width="9.140625" style="15"/>
    <col min="257" max="257" width="4.7109375" style="15" customWidth="1"/>
    <col min="258" max="258" width="2.7109375" style="15" customWidth="1"/>
    <col min="259" max="259" width="25.7109375" style="15" customWidth="1"/>
    <col min="260" max="260" width="2.7109375" style="15" customWidth="1"/>
    <col min="261" max="261" width="15.7109375" style="15" customWidth="1"/>
    <col min="262" max="262" width="2.7109375" style="15" customWidth="1"/>
    <col min="263" max="263" width="15.7109375" style="15" customWidth="1"/>
    <col min="264" max="512" width="9.140625" style="15"/>
    <col min="513" max="513" width="4.7109375" style="15" customWidth="1"/>
    <col min="514" max="514" width="2.7109375" style="15" customWidth="1"/>
    <col min="515" max="515" width="25.7109375" style="15" customWidth="1"/>
    <col min="516" max="516" width="2.7109375" style="15" customWidth="1"/>
    <col min="517" max="517" width="15.7109375" style="15" customWidth="1"/>
    <col min="518" max="518" width="2.7109375" style="15" customWidth="1"/>
    <col min="519" max="519" width="15.7109375" style="15" customWidth="1"/>
    <col min="520" max="768" width="9.140625" style="15"/>
    <col min="769" max="769" width="4.7109375" style="15" customWidth="1"/>
    <col min="770" max="770" width="2.7109375" style="15" customWidth="1"/>
    <col min="771" max="771" width="25.7109375" style="15" customWidth="1"/>
    <col min="772" max="772" width="2.7109375" style="15" customWidth="1"/>
    <col min="773" max="773" width="15.7109375" style="15" customWidth="1"/>
    <col min="774" max="774" width="2.7109375" style="15" customWidth="1"/>
    <col min="775" max="775" width="15.7109375" style="15" customWidth="1"/>
    <col min="776" max="1024" width="9.140625" style="15"/>
    <col min="1025" max="1025" width="4.7109375" style="15" customWidth="1"/>
    <col min="1026" max="1026" width="2.7109375" style="15" customWidth="1"/>
    <col min="1027" max="1027" width="25.7109375" style="15" customWidth="1"/>
    <col min="1028" max="1028" width="2.7109375" style="15" customWidth="1"/>
    <col min="1029" max="1029" width="15.7109375" style="15" customWidth="1"/>
    <col min="1030" max="1030" width="2.7109375" style="15" customWidth="1"/>
    <col min="1031" max="1031" width="15.7109375" style="15" customWidth="1"/>
    <col min="1032" max="1280" width="9.140625" style="15"/>
    <col min="1281" max="1281" width="4.7109375" style="15" customWidth="1"/>
    <col min="1282" max="1282" width="2.7109375" style="15" customWidth="1"/>
    <col min="1283" max="1283" width="25.7109375" style="15" customWidth="1"/>
    <col min="1284" max="1284" width="2.7109375" style="15" customWidth="1"/>
    <col min="1285" max="1285" width="15.7109375" style="15" customWidth="1"/>
    <col min="1286" max="1286" width="2.7109375" style="15" customWidth="1"/>
    <col min="1287" max="1287" width="15.7109375" style="15" customWidth="1"/>
    <col min="1288" max="1536" width="9.140625" style="15"/>
    <col min="1537" max="1537" width="4.7109375" style="15" customWidth="1"/>
    <col min="1538" max="1538" width="2.7109375" style="15" customWidth="1"/>
    <col min="1539" max="1539" width="25.7109375" style="15" customWidth="1"/>
    <col min="1540" max="1540" width="2.7109375" style="15" customWidth="1"/>
    <col min="1541" max="1541" width="15.7109375" style="15" customWidth="1"/>
    <col min="1542" max="1542" width="2.7109375" style="15" customWidth="1"/>
    <col min="1543" max="1543" width="15.7109375" style="15" customWidth="1"/>
    <col min="1544" max="1792" width="9.140625" style="15"/>
    <col min="1793" max="1793" width="4.7109375" style="15" customWidth="1"/>
    <col min="1794" max="1794" width="2.7109375" style="15" customWidth="1"/>
    <col min="1795" max="1795" width="25.7109375" style="15" customWidth="1"/>
    <col min="1796" max="1796" width="2.7109375" style="15" customWidth="1"/>
    <col min="1797" max="1797" width="15.7109375" style="15" customWidth="1"/>
    <col min="1798" max="1798" width="2.7109375" style="15" customWidth="1"/>
    <col min="1799" max="1799" width="15.7109375" style="15" customWidth="1"/>
    <col min="1800" max="2048" width="9.140625" style="15"/>
    <col min="2049" max="2049" width="4.7109375" style="15" customWidth="1"/>
    <col min="2050" max="2050" width="2.7109375" style="15" customWidth="1"/>
    <col min="2051" max="2051" width="25.7109375" style="15" customWidth="1"/>
    <col min="2052" max="2052" width="2.7109375" style="15" customWidth="1"/>
    <col min="2053" max="2053" width="15.7109375" style="15" customWidth="1"/>
    <col min="2054" max="2054" width="2.7109375" style="15" customWidth="1"/>
    <col min="2055" max="2055" width="15.7109375" style="15" customWidth="1"/>
    <col min="2056" max="2304" width="9.140625" style="15"/>
    <col min="2305" max="2305" width="4.7109375" style="15" customWidth="1"/>
    <col min="2306" max="2306" width="2.7109375" style="15" customWidth="1"/>
    <col min="2307" max="2307" width="25.7109375" style="15" customWidth="1"/>
    <col min="2308" max="2308" width="2.7109375" style="15" customWidth="1"/>
    <col min="2309" max="2309" width="15.7109375" style="15" customWidth="1"/>
    <col min="2310" max="2310" width="2.7109375" style="15" customWidth="1"/>
    <col min="2311" max="2311" width="15.7109375" style="15" customWidth="1"/>
    <col min="2312" max="2560" width="9.140625" style="15"/>
    <col min="2561" max="2561" width="4.7109375" style="15" customWidth="1"/>
    <col min="2562" max="2562" width="2.7109375" style="15" customWidth="1"/>
    <col min="2563" max="2563" width="25.7109375" style="15" customWidth="1"/>
    <col min="2564" max="2564" width="2.7109375" style="15" customWidth="1"/>
    <col min="2565" max="2565" width="15.7109375" style="15" customWidth="1"/>
    <col min="2566" max="2566" width="2.7109375" style="15" customWidth="1"/>
    <col min="2567" max="2567" width="15.7109375" style="15" customWidth="1"/>
    <col min="2568" max="2816" width="9.140625" style="15"/>
    <col min="2817" max="2817" width="4.7109375" style="15" customWidth="1"/>
    <col min="2818" max="2818" width="2.7109375" style="15" customWidth="1"/>
    <col min="2819" max="2819" width="25.7109375" style="15" customWidth="1"/>
    <col min="2820" max="2820" width="2.7109375" style="15" customWidth="1"/>
    <col min="2821" max="2821" width="15.7109375" style="15" customWidth="1"/>
    <col min="2822" max="2822" width="2.7109375" style="15" customWidth="1"/>
    <col min="2823" max="2823" width="15.7109375" style="15" customWidth="1"/>
    <col min="2824" max="3072" width="9.140625" style="15"/>
    <col min="3073" max="3073" width="4.7109375" style="15" customWidth="1"/>
    <col min="3074" max="3074" width="2.7109375" style="15" customWidth="1"/>
    <col min="3075" max="3075" width="25.7109375" style="15" customWidth="1"/>
    <col min="3076" max="3076" width="2.7109375" style="15" customWidth="1"/>
    <col min="3077" max="3077" width="15.7109375" style="15" customWidth="1"/>
    <col min="3078" max="3078" width="2.7109375" style="15" customWidth="1"/>
    <col min="3079" max="3079" width="15.7109375" style="15" customWidth="1"/>
    <col min="3080" max="3328" width="9.140625" style="15"/>
    <col min="3329" max="3329" width="4.7109375" style="15" customWidth="1"/>
    <col min="3330" max="3330" width="2.7109375" style="15" customWidth="1"/>
    <col min="3331" max="3331" width="25.7109375" style="15" customWidth="1"/>
    <col min="3332" max="3332" width="2.7109375" style="15" customWidth="1"/>
    <col min="3333" max="3333" width="15.7109375" style="15" customWidth="1"/>
    <col min="3334" max="3334" width="2.7109375" style="15" customWidth="1"/>
    <col min="3335" max="3335" width="15.7109375" style="15" customWidth="1"/>
    <col min="3336" max="3584" width="9.140625" style="15"/>
    <col min="3585" max="3585" width="4.7109375" style="15" customWidth="1"/>
    <col min="3586" max="3586" width="2.7109375" style="15" customWidth="1"/>
    <col min="3587" max="3587" width="25.7109375" style="15" customWidth="1"/>
    <col min="3588" max="3588" width="2.7109375" style="15" customWidth="1"/>
    <col min="3589" max="3589" width="15.7109375" style="15" customWidth="1"/>
    <col min="3590" max="3590" width="2.7109375" style="15" customWidth="1"/>
    <col min="3591" max="3591" width="15.7109375" style="15" customWidth="1"/>
    <col min="3592" max="3840" width="9.140625" style="15"/>
    <col min="3841" max="3841" width="4.7109375" style="15" customWidth="1"/>
    <col min="3842" max="3842" width="2.7109375" style="15" customWidth="1"/>
    <col min="3843" max="3843" width="25.7109375" style="15" customWidth="1"/>
    <col min="3844" max="3844" width="2.7109375" style="15" customWidth="1"/>
    <col min="3845" max="3845" width="15.7109375" style="15" customWidth="1"/>
    <col min="3846" max="3846" width="2.7109375" style="15" customWidth="1"/>
    <col min="3847" max="3847" width="15.7109375" style="15" customWidth="1"/>
    <col min="3848" max="4096" width="9.140625" style="15"/>
    <col min="4097" max="4097" width="4.7109375" style="15" customWidth="1"/>
    <col min="4098" max="4098" width="2.7109375" style="15" customWidth="1"/>
    <col min="4099" max="4099" width="25.7109375" style="15" customWidth="1"/>
    <col min="4100" max="4100" width="2.7109375" style="15" customWidth="1"/>
    <col min="4101" max="4101" width="15.7109375" style="15" customWidth="1"/>
    <col min="4102" max="4102" width="2.7109375" style="15" customWidth="1"/>
    <col min="4103" max="4103" width="15.7109375" style="15" customWidth="1"/>
    <col min="4104" max="4352" width="9.140625" style="15"/>
    <col min="4353" max="4353" width="4.7109375" style="15" customWidth="1"/>
    <col min="4354" max="4354" width="2.7109375" style="15" customWidth="1"/>
    <col min="4355" max="4355" width="25.7109375" style="15" customWidth="1"/>
    <col min="4356" max="4356" width="2.7109375" style="15" customWidth="1"/>
    <col min="4357" max="4357" width="15.7109375" style="15" customWidth="1"/>
    <col min="4358" max="4358" width="2.7109375" style="15" customWidth="1"/>
    <col min="4359" max="4359" width="15.7109375" style="15" customWidth="1"/>
    <col min="4360" max="4608" width="9.140625" style="15"/>
    <col min="4609" max="4609" width="4.7109375" style="15" customWidth="1"/>
    <col min="4610" max="4610" width="2.7109375" style="15" customWidth="1"/>
    <col min="4611" max="4611" width="25.7109375" style="15" customWidth="1"/>
    <col min="4612" max="4612" width="2.7109375" style="15" customWidth="1"/>
    <col min="4613" max="4613" width="15.7109375" style="15" customWidth="1"/>
    <col min="4614" max="4614" width="2.7109375" style="15" customWidth="1"/>
    <col min="4615" max="4615" width="15.7109375" style="15" customWidth="1"/>
    <col min="4616" max="4864" width="9.140625" style="15"/>
    <col min="4865" max="4865" width="4.7109375" style="15" customWidth="1"/>
    <col min="4866" max="4866" width="2.7109375" style="15" customWidth="1"/>
    <col min="4867" max="4867" width="25.7109375" style="15" customWidth="1"/>
    <col min="4868" max="4868" width="2.7109375" style="15" customWidth="1"/>
    <col min="4869" max="4869" width="15.7109375" style="15" customWidth="1"/>
    <col min="4870" max="4870" width="2.7109375" style="15" customWidth="1"/>
    <col min="4871" max="4871" width="15.7109375" style="15" customWidth="1"/>
    <col min="4872" max="5120" width="9.140625" style="15"/>
    <col min="5121" max="5121" width="4.7109375" style="15" customWidth="1"/>
    <col min="5122" max="5122" width="2.7109375" style="15" customWidth="1"/>
    <col min="5123" max="5123" width="25.7109375" style="15" customWidth="1"/>
    <col min="5124" max="5124" width="2.7109375" style="15" customWidth="1"/>
    <col min="5125" max="5125" width="15.7109375" style="15" customWidth="1"/>
    <col min="5126" max="5126" width="2.7109375" style="15" customWidth="1"/>
    <col min="5127" max="5127" width="15.7109375" style="15" customWidth="1"/>
    <col min="5128" max="5376" width="9.140625" style="15"/>
    <col min="5377" max="5377" width="4.7109375" style="15" customWidth="1"/>
    <col min="5378" max="5378" width="2.7109375" style="15" customWidth="1"/>
    <col min="5379" max="5379" width="25.7109375" style="15" customWidth="1"/>
    <col min="5380" max="5380" width="2.7109375" style="15" customWidth="1"/>
    <col min="5381" max="5381" width="15.7109375" style="15" customWidth="1"/>
    <col min="5382" max="5382" width="2.7109375" style="15" customWidth="1"/>
    <col min="5383" max="5383" width="15.7109375" style="15" customWidth="1"/>
    <col min="5384" max="5632" width="9.140625" style="15"/>
    <col min="5633" max="5633" width="4.7109375" style="15" customWidth="1"/>
    <col min="5634" max="5634" width="2.7109375" style="15" customWidth="1"/>
    <col min="5635" max="5635" width="25.7109375" style="15" customWidth="1"/>
    <col min="5636" max="5636" width="2.7109375" style="15" customWidth="1"/>
    <col min="5637" max="5637" width="15.7109375" style="15" customWidth="1"/>
    <col min="5638" max="5638" width="2.7109375" style="15" customWidth="1"/>
    <col min="5639" max="5639" width="15.7109375" style="15" customWidth="1"/>
    <col min="5640" max="5888" width="9.140625" style="15"/>
    <col min="5889" max="5889" width="4.7109375" style="15" customWidth="1"/>
    <col min="5890" max="5890" width="2.7109375" style="15" customWidth="1"/>
    <col min="5891" max="5891" width="25.7109375" style="15" customWidth="1"/>
    <col min="5892" max="5892" width="2.7109375" style="15" customWidth="1"/>
    <col min="5893" max="5893" width="15.7109375" style="15" customWidth="1"/>
    <col min="5894" max="5894" width="2.7109375" style="15" customWidth="1"/>
    <col min="5895" max="5895" width="15.7109375" style="15" customWidth="1"/>
    <col min="5896" max="6144" width="9.140625" style="15"/>
    <col min="6145" max="6145" width="4.7109375" style="15" customWidth="1"/>
    <col min="6146" max="6146" width="2.7109375" style="15" customWidth="1"/>
    <col min="6147" max="6147" width="25.7109375" style="15" customWidth="1"/>
    <col min="6148" max="6148" width="2.7109375" style="15" customWidth="1"/>
    <col min="6149" max="6149" width="15.7109375" style="15" customWidth="1"/>
    <col min="6150" max="6150" width="2.7109375" style="15" customWidth="1"/>
    <col min="6151" max="6151" width="15.7109375" style="15" customWidth="1"/>
    <col min="6152" max="6400" width="9.140625" style="15"/>
    <col min="6401" max="6401" width="4.7109375" style="15" customWidth="1"/>
    <col min="6402" max="6402" width="2.7109375" style="15" customWidth="1"/>
    <col min="6403" max="6403" width="25.7109375" style="15" customWidth="1"/>
    <col min="6404" max="6404" width="2.7109375" style="15" customWidth="1"/>
    <col min="6405" max="6405" width="15.7109375" style="15" customWidth="1"/>
    <col min="6406" max="6406" width="2.7109375" style="15" customWidth="1"/>
    <col min="6407" max="6407" width="15.7109375" style="15" customWidth="1"/>
    <col min="6408" max="6656" width="9.140625" style="15"/>
    <col min="6657" max="6657" width="4.7109375" style="15" customWidth="1"/>
    <col min="6658" max="6658" width="2.7109375" style="15" customWidth="1"/>
    <col min="6659" max="6659" width="25.7109375" style="15" customWidth="1"/>
    <col min="6660" max="6660" width="2.7109375" style="15" customWidth="1"/>
    <col min="6661" max="6661" width="15.7109375" style="15" customWidth="1"/>
    <col min="6662" max="6662" width="2.7109375" style="15" customWidth="1"/>
    <col min="6663" max="6663" width="15.7109375" style="15" customWidth="1"/>
    <col min="6664" max="6912" width="9.140625" style="15"/>
    <col min="6913" max="6913" width="4.7109375" style="15" customWidth="1"/>
    <col min="6914" max="6914" width="2.7109375" style="15" customWidth="1"/>
    <col min="6915" max="6915" width="25.7109375" style="15" customWidth="1"/>
    <col min="6916" max="6916" width="2.7109375" style="15" customWidth="1"/>
    <col min="6917" max="6917" width="15.7109375" style="15" customWidth="1"/>
    <col min="6918" max="6918" width="2.7109375" style="15" customWidth="1"/>
    <col min="6919" max="6919" width="15.7109375" style="15" customWidth="1"/>
    <col min="6920" max="7168" width="9.140625" style="15"/>
    <col min="7169" max="7169" width="4.7109375" style="15" customWidth="1"/>
    <col min="7170" max="7170" width="2.7109375" style="15" customWidth="1"/>
    <col min="7171" max="7171" width="25.7109375" style="15" customWidth="1"/>
    <col min="7172" max="7172" width="2.7109375" style="15" customWidth="1"/>
    <col min="7173" max="7173" width="15.7109375" style="15" customWidth="1"/>
    <col min="7174" max="7174" width="2.7109375" style="15" customWidth="1"/>
    <col min="7175" max="7175" width="15.7109375" style="15" customWidth="1"/>
    <col min="7176" max="7424" width="9.140625" style="15"/>
    <col min="7425" max="7425" width="4.7109375" style="15" customWidth="1"/>
    <col min="7426" max="7426" width="2.7109375" style="15" customWidth="1"/>
    <col min="7427" max="7427" width="25.7109375" style="15" customWidth="1"/>
    <col min="7428" max="7428" width="2.7109375" style="15" customWidth="1"/>
    <col min="7429" max="7429" width="15.7109375" style="15" customWidth="1"/>
    <col min="7430" max="7430" width="2.7109375" style="15" customWidth="1"/>
    <col min="7431" max="7431" width="15.7109375" style="15" customWidth="1"/>
    <col min="7432" max="7680" width="9.140625" style="15"/>
    <col min="7681" max="7681" width="4.7109375" style="15" customWidth="1"/>
    <col min="7682" max="7682" width="2.7109375" style="15" customWidth="1"/>
    <col min="7683" max="7683" width="25.7109375" style="15" customWidth="1"/>
    <col min="7684" max="7684" width="2.7109375" style="15" customWidth="1"/>
    <col min="7685" max="7685" width="15.7109375" style="15" customWidth="1"/>
    <col min="7686" max="7686" width="2.7109375" style="15" customWidth="1"/>
    <col min="7687" max="7687" width="15.7109375" style="15" customWidth="1"/>
    <col min="7688" max="7936" width="9.140625" style="15"/>
    <col min="7937" max="7937" width="4.7109375" style="15" customWidth="1"/>
    <col min="7938" max="7938" width="2.7109375" style="15" customWidth="1"/>
    <col min="7939" max="7939" width="25.7109375" style="15" customWidth="1"/>
    <col min="7940" max="7940" width="2.7109375" style="15" customWidth="1"/>
    <col min="7941" max="7941" width="15.7109375" style="15" customWidth="1"/>
    <col min="7942" max="7942" width="2.7109375" style="15" customWidth="1"/>
    <col min="7943" max="7943" width="15.7109375" style="15" customWidth="1"/>
    <col min="7944" max="8192" width="9.140625" style="15"/>
    <col min="8193" max="8193" width="4.7109375" style="15" customWidth="1"/>
    <col min="8194" max="8194" width="2.7109375" style="15" customWidth="1"/>
    <col min="8195" max="8195" width="25.7109375" style="15" customWidth="1"/>
    <col min="8196" max="8196" width="2.7109375" style="15" customWidth="1"/>
    <col min="8197" max="8197" width="15.7109375" style="15" customWidth="1"/>
    <col min="8198" max="8198" width="2.7109375" style="15" customWidth="1"/>
    <col min="8199" max="8199" width="15.7109375" style="15" customWidth="1"/>
    <col min="8200" max="8448" width="9.140625" style="15"/>
    <col min="8449" max="8449" width="4.7109375" style="15" customWidth="1"/>
    <col min="8450" max="8450" width="2.7109375" style="15" customWidth="1"/>
    <col min="8451" max="8451" width="25.7109375" style="15" customWidth="1"/>
    <col min="8452" max="8452" width="2.7109375" style="15" customWidth="1"/>
    <col min="8453" max="8453" width="15.7109375" style="15" customWidth="1"/>
    <col min="8454" max="8454" width="2.7109375" style="15" customWidth="1"/>
    <col min="8455" max="8455" width="15.7109375" style="15" customWidth="1"/>
    <col min="8456" max="8704" width="9.140625" style="15"/>
    <col min="8705" max="8705" width="4.7109375" style="15" customWidth="1"/>
    <col min="8706" max="8706" width="2.7109375" style="15" customWidth="1"/>
    <col min="8707" max="8707" width="25.7109375" style="15" customWidth="1"/>
    <col min="8708" max="8708" width="2.7109375" style="15" customWidth="1"/>
    <col min="8709" max="8709" width="15.7109375" style="15" customWidth="1"/>
    <col min="8710" max="8710" width="2.7109375" style="15" customWidth="1"/>
    <col min="8711" max="8711" width="15.7109375" style="15" customWidth="1"/>
    <col min="8712" max="8960" width="9.140625" style="15"/>
    <col min="8961" max="8961" width="4.7109375" style="15" customWidth="1"/>
    <col min="8962" max="8962" width="2.7109375" style="15" customWidth="1"/>
    <col min="8963" max="8963" width="25.7109375" style="15" customWidth="1"/>
    <col min="8964" max="8964" width="2.7109375" style="15" customWidth="1"/>
    <col min="8965" max="8965" width="15.7109375" style="15" customWidth="1"/>
    <col min="8966" max="8966" width="2.7109375" style="15" customWidth="1"/>
    <col min="8967" max="8967" width="15.7109375" style="15" customWidth="1"/>
    <col min="8968" max="9216" width="9.140625" style="15"/>
    <col min="9217" max="9217" width="4.7109375" style="15" customWidth="1"/>
    <col min="9218" max="9218" width="2.7109375" style="15" customWidth="1"/>
    <col min="9219" max="9219" width="25.7109375" style="15" customWidth="1"/>
    <col min="9220" max="9220" width="2.7109375" style="15" customWidth="1"/>
    <col min="9221" max="9221" width="15.7109375" style="15" customWidth="1"/>
    <col min="9222" max="9222" width="2.7109375" style="15" customWidth="1"/>
    <col min="9223" max="9223" width="15.7109375" style="15" customWidth="1"/>
    <col min="9224" max="9472" width="9.140625" style="15"/>
    <col min="9473" max="9473" width="4.7109375" style="15" customWidth="1"/>
    <col min="9474" max="9474" width="2.7109375" style="15" customWidth="1"/>
    <col min="9475" max="9475" width="25.7109375" style="15" customWidth="1"/>
    <col min="9476" max="9476" width="2.7109375" style="15" customWidth="1"/>
    <col min="9477" max="9477" width="15.7109375" style="15" customWidth="1"/>
    <col min="9478" max="9478" width="2.7109375" style="15" customWidth="1"/>
    <col min="9479" max="9479" width="15.7109375" style="15" customWidth="1"/>
    <col min="9480" max="9728" width="9.140625" style="15"/>
    <col min="9729" max="9729" width="4.7109375" style="15" customWidth="1"/>
    <col min="9730" max="9730" width="2.7109375" style="15" customWidth="1"/>
    <col min="9731" max="9731" width="25.7109375" style="15" customWidth="1"/>
    <col min="9732" max="9732" width="2.7109375" style="15" customWidth="1"/>
    <col min="9733" max="9733" width="15.7109375" style="15" customWidth="1"/>
    <col min="9734" max="9734" width="2.7109375" style="15" customWidth="1"/>
    <col min="9735" max="9735" width="15.7109375" style="15" customWidth="1"/>
    <col min="9736" max="9984" width="9.140625" style="15"/>
    <col min="9985" max="9985" width="4.7109375" style="15" customWidth="1"/>
    <col min="9986" max="9986" width="2.7109375" style="15" customWidth="1"/>
    <col min="9987" max="9987" width="25.7109375" style="15" customWidth="1"/>
    <col min="9988" max="9988" width="2.7109375" style="15" customWidth="1"/>
    <col min="9989" max="9989" width="15.7109375" style="15" customWidth="1"/>
    <col min="9990" max="9990" width="2.7109375" style="15" customWidth="1"/>
    <col min="9991" max="9991" width="15.7109375" style="15" customWidth="1"/>
    <col min="9992" max="10240" width="9.140625" style="15"/>
    <col min="10241" max="10241" width="4.7109375" style="15" customWidth="1"/>
    <col min="10242" max="10242" width="2.7109375" style="15" customWidth="1"/>
    <col min="10243" max="10243" width="25.7109375" style="15" customWidth="1"/>
    <col min="10244" max="10244" width="2.7109375" style="15" customWidth="1"/>
    <col min="10245" max="10245" width="15.7109375" style="15" customWidth="1"/>
    <col min="10246" max="10246" width="2.7109375" style="15" customWidth="1"/>
    <col min="10247" max="10247" width="15.7109375" style="15" customWidth="1"/>
    <col min="10248" max="10496" width="9.140625" style="15"/>
    <col min="10497" max="10497" width="4.7109375" style="15" customWidth="1"/>
    <col min="10498" max="10498" width="2.7109375" style="15" customWidth="1"/>
    <col min="10499" max="10499" width="25.7109375" style="15" customWidth="1"/>
    <col min="10500" max="10500" width="2.7109375" style="15" customWidth="1"/>
    <col min="10501" max="10501" width="15.7109375" style="15" customWidth="1"/>
    <col min="10502" max="10502" width="2.7109375" style="15" customWidth="1"/>
    <col min="10503" max="10503" width="15.7109375" style="15" customWidth="1"/>
    <col min="10504" max="10752" width="9.140625" style="15"/>
    <col min="10753" max="10753" width="4.7109375" style="15" customWidth="1"/>
    <col min="10754" max="10754" width="2.7109375" style="15" customWidth="1"/>
    <col min="10755" max="10755" width="25.7109375" style="15" customWidth="1"/>
    <col min="10756" max="10756" width="2.7109375" style="15" customWidth="1"/>
    <col min="10757" max="10757" width="15.7109375" style="15" customWidth="1"/>
    <col min="10758" max="10758" width="2.7109375" style="15" customWidth="1"/>
    <col min="10759" max="10759" width="15.7109375" style="15" customWidth="1"/>
    <col min="10760" max="11008" width="9.140625" style="15"/>
    <col min="11009" max="11009" width="4.7109375" style="15" customWidth="1"/>
    <col min="11010" max="11010" width="2.7109375" style="15" customWidth="1"/>
    <col min="11011" max="11011" width="25.7109375" style="15" customWidth="1"/>
    <col min="11012" max="11012" width="2.7109375" style="15" customWidth="1"/>
    <col min="11013" max="11013" width="15.7109375" style="15" customWidth="1"/>
    <col min="11014" max="11014" width="2.7109375" style="15" customWidth="1"/>
    <col min="11015" max="11015" width="15.7109375" style="15" customWidth="1"/>
    <col min="11016" max="11264" width="9.140625" style="15"/>
    <col min="11265" max="11265" width="4.7109375" style="15" customWidth="1"/>
    <col min="11266" max="11266" width="2.7109375" style="15" customWidth="1"/>
    <col min="11267" max="11267" width="25.7109375" style="15" customWidth="1"/>
    <col min="11268" max="11268" width="2.7109375" style="15" customWidth="1"/>
    <col min="11269" max="11269" width="15.7109375" style="15" customWidth="1"/>
    <col min="11270" max="11270" width="2.7109375" style="15" customWidth="1"/>
    <col min="11271" max="11271" width="15.7109375" style="15" customWidth="1"/>
    <col min="11272" max="11520" width="9.140625" style="15"/>
    <col min="11521" max="11521" width="4.7109375" style="15" customWidth="1"/>
    <col min="11522" max="11522" width="2.7109375" style="15" customWidth="1"/>
    <col min="11523" max="11523" width="25.7109375" style="15" customWidth="1"/>
    <col min="11524" max="11524" width="2.7109375" style="15" customWidth="1"/>
    <col min="11525" max="11525" width="15.7109375" style="15" customWidth="1"/>
    <col min="11526" max="11526" width="2.7109375" style="15" customWidth="1"/>
    <col min="11527" max="11527" width="15.7109375" style="15" customWidth="1"/>
    <col min="11528" max="11776" width="9.140625" style="15"/>
    <col min="11777" max="11777" width="4.7109375" style="15" customWidth="1"/>
    <col min="11778" max="11778" width="2.7109375" style="15" customWidth="1"/>
    <col min="11779" max="11779" width="25.7109375" style="15" customWidth="1"/>
    <col min="11780" max="11780" width="2.7109375" style="15" customWidth="1"/>
    <col min="11781" max="11781" width="15.7109375" style="15" customWidth="1"/>
    <col min="11782" max="11782" width="2.7109375" style="15" customWidth="1"/>
    <col min="11783" max="11783" width="15.7109375" style="15" customWidth="1"/>
    <col min="11784" max="12032" width="9.140625" style="15"/>
    <col min="12033" max="12033" width="4.7109375" style="15" customWidth="1"/>
    <col min="12034" max="12034" width="2.7109375" style="15" customWidth="1"/>
    <col min="12035" max="12035" width="25.7109375" style="15" customWidth="1"/>
    <col min="12036" max="12036" width="2.7109375" style="15" customWidth="1"/>
    <col min="12037" max="12037" width="15.7109375" style="15" customWidth="1"/>
    <col min="12038" max="12038" width="2.7109375" style="15" customWidth="1"/>
    <col min="12039" max="12039" width="15.7109375" style="15" customWidth="1"/>
    <col min="12040" max="12288" width="9.140625" style="15"/>
    <col min="12289" max="12289" width="4.7109375" style="15" customWidth="1"/>
    <col min="12290" max="12290" width="2.7109375" style="15" customWidth="1"/>
    <col min="12291" max="12291" width="25.7109375" style="15" customWidth="1"/>
    <col min="12292" max="12292" width="2.7109375" style="15" customWidth="1"/>
    <col min="12293" max="12293" width="15.7109375" style="15" customWidth="1"/>
    <col min="12294" max="12294" width="2.7109375" style="15" customWidth="1"/>
    <col min="12295" max="12295" width="15.7109375" style="15" customWidth="1"/>
    <col min="12296" max="12544" width="9.140625" style="15"/>
    <col min="12545" max="12545" width="4.7109375" style="15" customWidth="1"/>
    <col min="12546" max="12546" width="2.7109375" style="15" customWidth="1"/>
    <col min="12547" max="12547" width="25.7109375" style="15" customWidth="1"/>
    <col min="12548" max="12548" width="2.7109375" style="15" customWidth="1"/>
    <col min="12549" max="12549" width="15.7109375" style="15" customWidth="1"/>
    <col min="12550" max="12550" width="2.7109375" style="15" customWidth="1"/>
    <col min="12551" max="12551" width="15.7109375" style="15" customWidth="1"/>
    <col min="12552" max="12800" width="9.140625" style="15"/>
    <col min="12801" max="12801" width="4.7109375" style="15" customWidth="1"/>
    <col min="12802" max="12802" width="2.7109375" style="15" customWidth="1"/>
    <col min="12803" max="12803" width="25.7109375" style="15" customWidth="1"/>
    <col min="12804" max="12804" width="2.7109375" style="15" customWidth="1"/>
    <col min="12805" max="12805" width="15.7109375" style="15" customWidth="1"/>
    <col min="12806" max="12806" width="2.7109375" style="15" customWidth="1"/>
    <col min="12807" max="12807" width="15.7109375" style="15" customWidth="1"/>
    <col min="12808" max="13056" width="9.140625" style="15"/>
    <col min="13057" max="13057" width="4.7109375" style="15" customWidth="1"/>
    <col min="13058" max="13058" width="2.7109375" style="15" customWidth="1"/>
    <col min="13059" max="13059" width="25.7109375" style="15" customWidth="1"/>
    <col min="13060" max="13060" width="2.7109375" style="15" customWidth="1"/>
    <col min="13061" max="13061" width="15.7109375" style="15" customWidth="1"/>
    <col min="13062" max="13062" width="2.7109375" style="15" customWidth="1"/>
    <col min="13063" max="13063" width="15.7109375" style="15" customWidth="1"/>
    <col min="13064" max="13312" width="9.140625" style="15"/>
    <col min="13313" max="13313" width="4.7109375" style="15" customWidth="1"/>
    <col min="13314" max="13314" width="2.7109375" style="15" customWidth="1"/>
    <col min="13315" max="13315" width="25.7109375" style="15" customWidth="1"/>
    <col min="13316" max="13316" width="2.7109375" style="15" customWidth="1"/>
    <col min="13317" max="13317" width="15.7109375" style="15" customWidth="1"/>
    <col min="13318" max="13318" width="2.7109375" style="15" customWidth="1"/>
    <col min="13319" max="13319" width="15.7109375" style="15" customWidth="1"/>
    <col min="13320" max="13568" width="9.140625" style="15"/>
    <col min="13569" max="13569" width="4.7109375" style="15" customWidth="1"/>
    <col min="13570" max="13570" width="2.7109375" style="15" customWidth="1"/>
    <col min="13571" max="13571" width="25.7109375" style="15" customWidth="1"/>
    <col min="13572" max="13572" width="2.7109375" style="15" customWidth="1"/>
    <col min="13573" max="13573" width="15.7109375" style="15" customWidth="1"/>
    <col min="13574" max="13574" width="2.7109375" style="15" customWidth="1"/>
    <col min="13575" max="13575" width="15.7109375" style="15" customWidth="1"/>
    <col min="13576" max="13824" width="9.140625" style="15"/>
    <col min="13825" max="13825" width="4.7109375" style="15" customWidth="1"/>
    <col min="13826" max="13826" width="2.7109375" style="15" customWidth="1"/>
    <col min="13827" max="13827" width="25.7109375" style="15" customWidth="1"/>
    <col min="13828" max="13828" width="2.7109375" style="15" customWidth="1"/>
    <col min="13829" max="13829" width="15.7109375" style="15" customWidth="1"/>
    <col min="13830" max="13830" width="2.7109375" style="15" customWidth="1"/>
    <col min="13831" max="13831" width="15.7109375" style="15" customWidth="1"/>
    <col min="13832" max="14080" width="9.140625" style="15"/>
    <col min="14081" max="14081" width="4.7109375" style="15" customWidth="1"/>
    <col min="14082" max="14082" width="2.7109375" style="15" customWidth="1"/>
    <col min="14083" max="14083" width="25.7109375" style="15" customWidth="1"/>
    <col min="14084" max="14084" width="2.7109375" style="15" customWidth="1"/>
    <col min="14085" max="14085" width="15.7109375" style="15" customWidth="1"/>
    <col min="14086" max="14086" width="2.7109375" style="15" customWidth="1"/>
    <col min="14087" max="14087" width="15.7109375" style="15" customWidth="1"/>
    <col min="14088" max="14336" width="9.140625" style="15"/>
    <col min="14337" max="14337" width="4.7109375" style="15" customWidth="1"/>
    <col min="14338" max="14338" width="2.7109375" style="15" customWidth="1"/>
    <col min="14339" max="14339" width="25.7109375" style="15" customWidth="1"/>
    <col min="14340" max="14340" width="2.7109375" style="15" customWidth="1"/>
    <col min="14341" max="14341" width="15.7109375" style="15" customWidth="1"/>
    <col min="14342" max="14342" width="2.7109375" style="15" customWidth="1"/>
    <col min="14343" max="14343" width="15.7109375" style="15" customWidth="1"/>
    <col min="14344" max="14592" width="9.140625" style="15"/>
    <col min="14593" max="14593" width="4.7109375" style="15" customWidth="1"/>
    <col min="14594" max="14594" width="2.7109375" style="15" customWidth="1"/>
    <col min="14595" max="14595" width="25.7109375" style="15" customWidth="1"/>
    <col min="14596" max="14596" width="2.7109375" style="15" customWidth="1"/>
    <col min="14597" max="14597" width="15.7109375" style="15" customWidth="1"/>
    <col min="14598" max="14598" width="2.7109375" style="15" customWidth="1"/>
    <col min="14599" max="14599" width="15.7109375" style="15" customWidth="1"/>
    <col min="14600" max="14848" width="9.140625" style="15"/>
    <col min="14849" max="14849" width="4.7109375" style="15" customWidth="1"/>
    <col min="14850" max="14850" width="2.7109375" style="15" customWidth="1"/>
    <col min="14851" max="14851" width="25.7109375" style="15" customWidth="1"/>
    <col min="14852" max="14852" width="2.7109375" style="15" customWidth="1"/>
    <col min="14853" max="14853" width="15.7109375" style="15" customWidth="1"/>
    <col min="14854" max="14854" width="2.7109375" style="15" customWidth="1"/>
    <col min="14855" max="14855" width="15.7109375" style="15" customWidth="1"/>
    <col min="14856" max="15104" width="9.140625" style="15"/>
    <col min="15105" max="15105" width="4.7109375" style="15" customWidth="1"/>
    <col min="15106" max="15106" width="2.7109375" style="15" customWidth="1"/>
    <col min="15107" max="15107" width="25.7109375" style="15" customWidth="1"/>
    <col min="15108" max="15108" width="2.7109375" style="15" customWidth="1"/>
    <col min="15109" max="15109" width="15.7109375" style="15" customWidth="1"/>
    <col min="15110" max="15110" width="2.7109375" style="15" customWidth="1"/>
    <col min="15111" max="15111" width="15.7109375" style="15" customWidth="1"/>
    <col min="15112" max="15360" width="9.140625" style="15"/>
    <col min="15361" max="15361" width="4.7109375" style="15" customWidth="1"/>
    <col min="15362" max="15362" width="2.7109375" style="15" customWidth="1"/>
    <col min="15363" max="15363" width="25.7109375" style="15" customWidth="1"/>
    <col min="15364" max="15364" width="2.7109375" style="15" customWidth="1"/>
    <col min="15365" max="15365" width="15.7109375" style="15" customWidth="1"/>
    <col min="15366" max="15366" width="2.7109375" style="15" customWidth="1"/>
    <col min="15367" max="15367" width="15.7109375" style="15" customWidth="1"/>
    <col min="15368" max="15616" width="9.140625" style="15"/>
    <col min="15617" max="15617" width="4.7109375" style="15" customWidth="1"/>
    <col min="15618" max="15618" width="2.7109375" style="15" customWidth="1"/>
    <col min="15619" max="15619" width="25.7109375" style="15" customWidth="1"/>
    <col min="15620" max="15620" width="2.7109375" style="15" customWidth="1"/>
    <col min="15621" max="15621" width="15.7109375" style="15" customWidth="1"/>
    <col min="15622" max="15622" width="2.7109375" style="15" customWidth="1"/>
    <col min="15623" max="15623" width="15.7109375" style="15" customWidth="1"/>
    <col min="15624" max="15872" width="9.140625" style="15"/>
    <col min="15873" max="15873" width="4.7109375" style="15" customWidth="1"/>
    <col min="15874" max="15874" width="2.7109375" style="15" customWidth="1"/>
    <col min="15875" max="15875" width="25.7109375" style="15" customWidth="1"/>
    <col min="15876" max="15876" width="2.7109375" style="15" customWidth="1"/>
    <col min="15877" max="15877" width="15.7109375" style="15" customWidth="1"/>
    <col min="15878" max="15878" width="2.7109375" style="15" customWidth="1"/>
    <col min="15879" max="15879" width="15.7109375" style="15" customWidth="1"/>
    <col min="15880" max="16128" width="9.140625" style="15"/>
    <col min="16129" max="16129" width="4.7109375" style="15" customWidth="1"/>
    <col min="16130" max="16130" width="2.7109375" style="15" customWidth="1"/>
    <col min="16131" max="16131" width="25.7109375" style="15" customWidth="1"/>
    <col min="16132" max="16132" width="2.7109375" style="15" customWidth="1"/>
    <col min="16133" max="16133" width="15.7109375" style="15" customWidth="1"/>
    <col min="16134" max="16134" width="2.7109375" style="15" customWidth="1"/>
    <col min="16135" max="16135" width="15.7109375" style="15" customWidth="1"/>
    <col min="16136" max="16384" width="9.140625" style="15"/>
  </cols>
  <sheetData>
    <row r="1" spans="1:13" ht="15" x14ac:dyDescent="0.25">
      <c r="A1"/>
      <c r="B1"/>
      <c r="C1"/>
      <c r="D1"/>
      <c r="E1"/>
      <c r="F1"/>
      <c r="M1" s="8"/>
    </row>
    <row r="2" spans="1:13" ht="15" x14ac:dyDescent="0.25">
      <c r="A2"/>
      <c r="B2"/>
      <c r="C2"/>
      <c r="D2"/>
      <c r="E2"/>
      <c r="F2"/>
      <c r="M2" s="8"/>
    </row>
    <row r="3" spans="1:13" ht="15" x14ac:dyDescent="0.25">
      <c r="A3" s="263" t="s">
        <v>0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</row>
    <row r="4" spans="1:13" ht="15" x14ac:dyDescent="0.25">
      <c r="A4" s="263" t="s">
        <v>1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</row>
    <row r="5" spans="1:13" ht="15" x14ac:dyDescent="0.25">
      <c r="A5" s="263" t="s">
        <v>220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</row>
    <row r="6" spans="1:13" ht="15" x14ac:dyDescent="0.25">
      <c r="A6" s="263" t="s">
        <v>3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</row>
    <row r="7" spans="1:13" ht="15" x14ac:dyDescent="0.25">
      <c r="A7" s="263" t="s">
        <v>4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</row>
    <row r="8" spans="1:13" ht="15" x14ac:dyDescent="0.25">
      <c r="A8" s="263" t="s">
        <v>5</v>
      </c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</row>
    <row r="9" spans="1:13" ht="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" x14ac:dyDescent="0.25">
      <c r="A10" s="262" t="s">
        <v>6</v>
      </c>
      <c r="B10" s="262"/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</row>
    <row r="11" spans="1:13" ht="15" x14ac:dyDescent="0.25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 ht="15" x14ac:dyDescent="0.25">
      <c r="A12" s="42"/>
      <c r="B12" s="42"/>
      <c r="C12" s="42"/>
      <c r="D12" s="42"/>
      <c r="E12" s="44" t="s">
        <v>193</v>
      </c>
      <c r="F12" s="44"/>
      <c r="G12" s="44" t="s">
        <v>194</v>
      </c>
      <c r="H12" s="44"/>
      <c r="I12" s="42"/>
      <c r="J12" s="42"/>
      <c r="K12" s="44" t="s">
        <v>195</v>
      </c>
      <c r="L12" s="44"/>
      <c r="M12" s="42"/>
    </row>
    <row r="13" spans="1:13" ht="15" x14ac:dyDescent="0.25">
      <c r="A13" s="44" t="s">
        <v>7</v>
      </c>
      <c r="B13" s="42"/>
      <c r="C13" s="42"/>
      <c r="D13" s="42"/>
      <c r="E13" s="44" t="s">
        <v>196</v>
      </c>
      <c r="F13" s="44"/>
      <c r="G13" s="44" t="s">
        <v>197</v>
      </c>
      <c r="H13" s="44"/>
      <c r="I13" s="44" t="s">
        <v>198</v>
      </c>
      <c r="J13" s="44"/>
      <c r="K13" s="44" t="s">
        <v>199</v>
      </c>
      <c r="L13" s="44"/>
      <c r="M13" s="44" t="s">
        <v>200</v>
      </c>
    </row>
    <row r="14" spans="1:13" ht="15" x14ac:dyDescent="0.25">
      <c r="A14" s="73" t="s">
        <v>8</v>
      </c>
      <c r="B14" s="42"/>
      <c r="C14" s="73" t="s">
        <v>201</v>
      </c>
      <c r="D14" s="44"/>
      <c r="E14" s="73" t="s">
        <v>202</v>
      </c>
      <c r="F14" s="44"/>
      <c r="G14" s="73" t="s">
        <v>193</v>
      </c>
      <c r="H14" s="44"/>
      <c r="I14" s="73" t="s">
        <v>193</v>
      </c>
      <c r="J14" s="44"/>
      <c r="K14" s="73" t="s">
        <v>203</v>
      </c>
      <c r="L14" s="44"/>
      <c r="M14" s="73" t="s">
        <v>125</v>
      </c>
    </row>
    <row r="15" spans="1:13" ht="15" x14ac:dyDescent="0.25">
      <c r="A15" s="43"/>
      <c r="B15" s="42"/>
      <c r="C15" s="44" t="s">
        <v>12</v>
      </c>
      <c r="D15" s="44"/>
      <c r="E15" s="44" t="s">
        <v>13</v>
      </c>
      <c r="F15" s="44"/>
      <c r="G15" s="44" t="s">
        <v>14</v>
      </c>
      <c r="H15" s="44"/>
      <c r="I15" s="44" t="s">
        <v>47</v>
      </c>
      <c r="J15" s="44"/>
      <c r="K15" s="44" t="s">
        <v>140</v>
      </c>
      <c r="L15" s="44"/>
      <c r="M15" s="44" t="s">
        <v>188</v>
      </c>
    </row>
    <row r="16" spans="1:13" ht="15" x14ac:dyDescent="0.25">
      <c r="A16" s="43"/>
      <c r="B16" s="42"/>
      <c r="C16" s="43"/>
      <c r="D16" s="44"/>
      <c r="E16" s="43"/>
      <c r="F16" s="44"/>
      <c r="G16" s="43"/>
      <c r="H16" s="44"/>
      <c r="I16" s="44" t="s">
        <v>204</v>
      </c>
      <c r="J16" s="44"/>
      <c r="K16" s="43"/>
      <c r="L16" s="44"/>
      <c r="M16" s="44" t="s">
        <v>205</v>
      </c>
    </row>
    <row r="17" spans="1:13" ht="15" x14ac:dyDescent="0.25">
      <c r="A17" s="42">
        <v>1</v>
      </c>
      <c r="B17" s="42"/>
      <c r="C17" s="45" t="s">
        <v>221</v>
      </c>
      <c r="D17" s="45"/>
      <c r="E17" s="46">
        <f>DATE(2022,4,30)-DATE(2021,1,1)+1</f>
        <v>485</v>
      </c>
      <c r="F17" s="46"/>
      <c r="G17" s="47">
        <f>(365/12/2)</f>
        <v>15.208333333333334</v>
      </c>
      <c r="H17" s="47"/>
      <c r="I17" s="47">
        <f t="shared" ref="I17:I28" si="0">E17-G17</f>
        <v>469.79166666666669</v>
      </c>
      <c r="J17" s="47"/>
      <c r="K17" s="48">
        <f>(1/12)</f>
        <v>8.3333333333333329E-2</v>
      </c>
      <c r="L17" s="48"/>
      <c r="M17" s="47">
        <f t="shared" ref="M17:M28" si="1">I17*K17</f>
        <v>39.149305555555557</v>
      </c>
    </row>
    <row r="18" spans="1:13" ht="15" x14ac:dyDescent="0.25">
      <c r="A18" s="42">
        <f t="shared" ref="A18:A29" si="2">A17+1</f>
        <v>2</v>
      </c>
      <c r="B18" s="42"/>
      <c r="C18" s="45" t="s">
        <v>207</v>
      </c>
      <c r="D18" s="45"/>
      <c r="E18" s="46">
        <f>DATE(2022,4,30)-DATE(2021,2,1)+1</f>
        <v>454</v>
      </c>
      <c r="F18" s="46"/>
      <c r="G18" s="47">
        <f t="shared" ref="G18:G28" si="3">(365/12/2)</f>
        <v>15.208333333333334</v>
      </c>
      <c r="H18" s="47"/>
      <c r="I18" s="47">
        <f t="shared" si="0"/>
        <v>438.79166666666669</v>
      </c>
      <c r="J18" s="47"/>
      <c r="K18" s="48">
        <f t="shared" ref="K18:K28" si="4">1/12</f>
        <v>8.3333333333333329E-2</v>
      </c>
      <c r="L18" s="48"/>
      <c r="M18" s="47">
        <f t="shared" si="1"/>
        <v>36.565972222222221</v>
      </c>
    </row>
    <row r="19" spans="1:13" ht="15" x14ac:dyDescent="0.25">
      <c r="A19" s="42">
        <f t="shared" si="2"/>
        <v>3</v>
      </c>
      <c r="B19" s="42"/>
      <c r="C19" s="45" t="s">
        <v>208</v>
      </c>
      <c r="D19" s="45"/>
      <c r="E19" s="46">
        <f>DATE(2022,4,30)-DATE(2021,3,1)+1</f>
        <v>426</v>
      </c>
      <c r="F19" s="46"/>
      <c r="G19" s="47">
        <f t="shared" si="3"/>
        <v>15.208333333333334</v>
      </c>
      <c r="H19" s="47"/>
      <c r="I19" s="47">
        <f t="shared" si="0"/>
        <v>410.79166666666669</v>
      </c>
      <c r="J19" s="47"/>
      <c r="K19" s="48">
        <f t="shared" si="4"/>
        <v>8.3333333333333329E-2</v>
      </c>
      <c r="L19" s="48"/>
      <c r="M19" s="47">
        <f t="shared" si="1"/>
        <v>34.232638888888886</v>
      </c>
    </row>
    <row r="20" spans="1:13" ht="15" x14ac:dyDescent="0.25">
      <c r="A20" s="42">
        <f t="shared" si="2"/>
        <v>4</v>
      </c>
      <c r="B20" s="42"/>
      <c r="C20" s="45" t="s">
        <v>222</v>
      </c>
      <c r="D20" s="45"/>
      <c r="E20" s="46">
        <f>DATE(2022,4,30)-DATE(2021,4,1)+1</f>
        <v>395</v>
      </c>
      <c r="F20" s="46"/>
      <c r="G20" s="47">
        <f t="shared" si="3"/>
        <v>15.208333333333334</v>
      </c>
      <c r="H20" s="47"/>
      <c r="I20" s="47">
        <f t="shared" si="0"/>
        <v>379.79166666666669</v>
      </c>
      <c r="J20" s="47"/>
      <c r="K20" s="48">
        <f t="shared" si="4"/>
        <v>8.3333333333333329E-2</v>
      </c>
      <c r="L20" s="48"/>
      <c r="M20" s="47">
        <f t="shared" si="1"/>
        <v>31.649305555555557</v>
      </c>
    </row>
    <row r="21" spans="1:13" ht="15" x14ac:dyDescent="0.25">
      <c r="A21" s="42">
        <f t="shared" si="2"/>
        <v>5</v>
      </c>
      <c r="B21" s="42"/>
      <c r="C21" s="45" t="s">
        <v>210</v>
      </c>
      <c r="D21" s="45"/>
      <c r="E21" s="46">
        <f>DATE(2022,4,30)-DATE(2021,5,1)+1</f>
        <v>365</v>
      </c>
      <c r="F21" s="46"/>
      <c r="G21" s="47">
        <f t="shared" si="3"/>
        <v>15.208333333333334</v>
      </c>
      <c r="H21" s="47"/>
      <c r="I21" s="47">
        <f t="shared" si="0"/>
        <v>349.79166666666669</v>
      </c>
      <c r="J21" s="47"/>
      <c r="K21" s="48">
        <f t="shared" si="4"/>
        <v>8.3333333333333329E-2</v>
      </c>
      <c r="L21" s="48"/>
      <c r="M21" s="47">
        <f t="shared" si="1"/>
        <v>29.149305555555557</v>
      </c>
    </row>
    <row r="22" spans="1:13" ht="15" x14ac:dyDescent="0.25">
      <c r="A22" s="42">
        <f t="shared" si="2"/>
        <v>6</v>
      </c>
      <c r="B22" s="42"/>
      <c r="C22" s="45" t="s">
        <v>211</v>
      </c>
      <c r="D22" s="45"/>
      <c r="E22" s="46">
        <f>DATE(2022,4,30)-DATE(2021,6,1)+1</f>
        <v>334</v>
      </c>
      <c r="F22" s="46"/>
      <c r="G22" s="47">
        <f t="shared" si="3"/>
        <v>15.208333333333334</v>
      </c>
      <c r="H22" s="47"/>
      <c r="I22" s="47">
        <f t="shared" si="0"/>
        <v>318.79166666666669</v>
      </c>
      <c r="J22" s="47"/>
      <c r="K22" s="48">
        <f t="shared" si="4"/>
        <v>8.3333333333333329E-2</v>
      </c>
      <c r="L22" s="48"/>
      <c r="M22" s="47">
        <f t="shared" si="1"/>
        <v>26.565972222222221</v>
      </c>
    </row>
    <row r="23" spans="1:13" ht="15" x14ac:dyDescent="0.25">
      <c r="A23" s="42">
        <f t="shared" si="2"/>
        <v>7</v>
      </c>
      <c r="B23" s="42"/>
      <c r="C23" s="45" t="s">
        <v>223</v>
      </c>
      <c r="D23" s="45"/>
      <c r="E23" s="46">
        <f>DATE(2022,10,31)-DATE(2021,7,1)+1</f>
        <v>488</v>
      </c>
      <c r="F23" s="46"/>
      <c r="G23" s="47">
        <f t="shared" si="3"/>
        <v>15.208333333333334</v>
      </c>
      <c r="H23" s="47"/>
      <c r="I23" s="47">
        <f t="shared" si="0"/>
        <v>472.79166666666669</v>
      </c>
      <c r="J23" s="47"/>
      <c r="K23" s="48">
        <f t="shared" si="4"/>
        <v>8.3333333333333329E-2</v>
      </c>
      <c r="L23" s="48"/>
      <c r="M23" s="47">
        <f t="shared" si="1"/>
        <v>39.399305555555557</v>
      </c>
    </row>
    <row r="24" spans="1:13" ht="15" x14ac:dyDescent="0.25">
      <c r="A24" s="42">
        <f t="shared" si="2"/>
        <v>8</v>
      </c>
      <c r="B24" s="42"/>
      <c r="C24" s="45" t="s">
        <v>213</v>
      </c>
      <c r="D24" s="45"/>
      <c r="E24" s="46">
        <f>DATE(2022,10,31)-DATE(2021,8,1)+1</f>
        <v>457</v>
      </c>
      <c r="F24" s="46"/>
      <c r="G24" s="47">
        <f t="shared" si="3"/>
        <v>15.208333333333334</v>
      </c>
      <c r="H24" s="47"/>
      <c r="I24" s="47">
        <f t="shared" si="0"/>
        <v>441.79166666666669</v>
      </c>
      <c r="J24" s="47"/>
      <c r="K24" s="48">
        <f t="shared" si="4"/>
        <v>8.3333333333333329E-2</v>
      </c>
      <c r="L24" s="48"/>
      <c r="M24" s="47">
        <f t="shared" si="1"/>
        <v>36.815972222222221</v>
      </c>
    </row>
    <row r="25" spans="1:13" ht="15" x14ac:dyDescent="0.25">
      <c r="A25" s="42">
        <f t="shared" si="2"/>
        <v>9</v>
      </c>
      <c r="B25" s="42"/>
      <c r="C25" s="45" t="s">
        <v>214</v>
      </c>
      <c r="D25" s="45"/>
      <c r="E25" s="46">
        <f>DATE(2022,10,31)-DATE(2021,9,1)+1</f>
        <v>426</v>
      </c>
      <c r="F25" s="46"/>
      <c r="G25" s="47">
        <f t="shared" si="3"/>
        <v>15.208333333333334</v>
      </c>
      <c r="H25" s="47"/>
      <c r="I25" s="47">
        <f t="shared" si="0"/>
        <v>410.79166666666669</v>
      </c>
      <c r="J25" s="47"/>
      <c r="K25" s="48">
        <f t="shared" si="4"/>
        <v>8.3333333333333329E-2</v>
      </c>
      <c r="L25" s="48"/>
      <c r="M25" s="47">
        <f t="shared" si="1"/>
        <v>34.232638888888886</v>
      </c>
    </row>
    <row r="26" spans="1:13" ht="15" x14ac:dyDescent="0.25">
      <c r="A26" s="42">
        <f t="shared" si="2"/>
        <v>10</v>
      </c>
      <c r="B26" s="42"/>
      <c r="C26" s="45" t="s">
        <v>224</v>
      </c>
      <c r="D26" s="45"/>
      <c r="E26" s="46">
        <f>DATE(2022,10,31)-DATE(2021,10,1)+1</f>
        <v>396</v>
      </c>
      <c r="F26" s="46"/>
      <c r="G26" s="47">
        <f t="shared" si="3"/>
        <v>15.208333333333334</v>
      </c>
      <c r="H26" s="47"/>
      <c r="I26" s="47">
        <f t="shared" si="0"/>
        <v>380.79166666666669</v>
      </c>
      <c r="J26" s="47"/>
      <c r="K26" s="48">
        <f t="shared" si="4"/>
        <v>8.3333333333333329E-2</v>
      </c>
      <c r="L26" s="48"/>
      <c r="M26" s="47">
        <f t="shared" si="1"/>
        <v>31.732638888888889</v>
      </c>
    </row>
    <row r="27" spans="1:13" ht="15" x14ac:dyDescent="0.25">
      <c r="A27" s="42">
        <f t="shared" si="2"/>
        <v>11</v>
      </c>
      <c r="B27" s="42"/>
      <c r="C27" s="45" t="s">
        <v>216</v>
      </c>
      <c r="D27" s="45"/>
      <c r="E27" s="46">
        <f>DATE(2022,10,31)-DATE(2021,11,1)+1</f>
        <v>365</v>
      </c>
      <c r="F27" s="46"/>
      <c r="G27" s="47">
        <f t="shared" si="3"/>
        <v>15.208333333333334</v>
      </c>
      <c r="H27" s="47"/>
      <c r="I27" s="47">
        <f t="shared" si="0"/>
        <v>349.79166666666669</v>
      </c>
      <c r="J27" s="47"/>
      <c r="K27" s="48">
        <f t="shared" si="4"/>
        <v>8.3333333333333329E-2</v>
      </c>
      <c r="L27" s="48"/>
      <c r="M27" s="47">
        <f t="shared" si="1"/>
        <v>29.149305555555557</v>
      </c>
    </row>
    <row r="28" spans="1:13" ht="15" x14ac:dyDescent="0.25">
      <c r="A28" s="42">
        <f t="shared" si="2"/>
        <v>12</v>
      </c>
      <c r="B28" s="42"/>
      <c r="C28" s="45" t="s">
        <v>225</v>
      </c>
      <c r="D28" s="45"/>
      <c r="E28" s="49">
        <f>DATE(2022,10,31)-DATE(2021,12,1)+1</f>
        <v>335</v>
      </c>
      <c r="F28" s="46"/>
      <c r="G28" s="47">
        <f t="shared" si="3"/>
        <v>15.208333333333334</v>
      </c>
      <c r="H28" s="47"/>
      <c r="I28" s="47">
        <f t="shared" si="0"/>
        <v>319.79166666666669</v>
      </c>
      <c r="J28" s="47"/>
      <c r="K28" s="50">
        <f t="shared" si="4"/>
        <v>8.3333333333333329E-2</v>
      </c>
      <c r="L28" s="48"/>
      <c r="M28" s="51">
        <f t="shared" si="1"/>
        <v>26.649305555555557</v>
      </c>
    </row>
    <row r="29" spans="1:13" ht="15.75" thickBot="1" x14ac:dyDescent="0.3">
      <c r="A29" s="42">
        <f t="shared" si="2"/>
        <v>13</v>
      </c>
      <c r="B29" s="42"/>
      <c r="C29" s="45" t="s">
        <v>20</v>
      </c>
      <c r="D29" s="45"/>
      <c r="E29" s="52">
        <f>SUM(E17:E28)</f>
        <v>4926</v>
      </c>
      <c r="F29" s="46"/>
      <c r="G29" s="47"/>
      <c r="H29" s="47"/>
      <c r="I29" s="47"/>
      <c r="J29" s="47"/>
      <c r="K29" s="53">
        <f>SUM(K17:K28)</f>
        <v>1</v>
      </c>
      <c r="L29" s="48"/>
      <c r="M29" s="54">
        <f>SUM(M17:M28)</f>
        <v>395.29166666666663</v>
      </c>
    </row>
    <row r="30" spans="1:13" ht="15.75" thickTop="1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ht="15" x14ac:dyDescent="0.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3" ht="15" x14ac:dyDescent="0.25">
      <c r="A32" s="42"/>
      <c r="B32" s="45" t="s">
        <v>39</v>
      </c>
      <c r="C32" s="40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ht="15" x14ac:dyDescent="0.25">
      <c r="A33" s="40"/>
      <c r="B33" s="40"/>
      <c r="C33" s="45" t="s">
        <v>226</v>
      </c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1:13" ht="15" x14ac:dyDescent="0.25">
      <c r="C34" s="45" t="s">
        <v>227</v>
      </c>
    </row>
    <row r="43" spans="1:13" ht="15" x14ac:dyDescent="0.25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ht="15" x14ac:dyDescent="0.25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ht="15" x14ac:dyDescent="0.25">
      <c r="A45"/>
      <c r="B45"/>
      <c r="C45"/>
      <c r="D45"/>
      <c r="E45"/>
      <c r="F45"/>
      <c r="G45"/>
      <c r="H45"/>
      <c r="I45"/>
      <c r="J45"/>
      <c r="K45"/>
      <c r="L45"/>
      <c r="M45"/>
    </row>
  </sheetData>
  <mergeCells count="7">
    <mergeCell ref="A10:M10"/>
    <mergeCell ref="A3:M3"/>
    <mergeCell ref="A4:M4"/>
    <mergeCell ref="A6:M6"/>
    <mergeCell ref="A7:M7"/>
    <mergeCell ref="A8:M8"/>
    <mergeCell ref="A5:M5"/>
  </mergeCells>
  <pageMargins left="1" right="0.75" top="1" bottom="1" header="0.5" footer="0.5"/>
  <pageSetup orientation="portrait" horizontalDpi="4294967292" verticalDpi="4294967292" r:id="rId1"/>
  <headerFooter alignWithMargins="0">
    <oddHeader>&amp;RPage &amp;P of &amp;N</oddHeader>
    <oddFooter xml:space="preserve">&amp;R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8"/>
  <dimension ref="A1:L45"/>
  <sheetViews>
    <sheetView view="pageLayout" zoomScaleNormal="100" workbookViewId="0"/>
  </sheetViews>
  <sheetFormatPr defaultRowHeight="12.75" x14ac:dyDescent="0.2"/>
  <cols>
    <col min="1" max="1" width="5.28515625" style="15" customWidth="1"/>
    <col min="2" max="2" width="1.85546875" style="15" customWidth="1"/>
    <col min="3" max="3" width="27.28515625" style="15" customWidth="1"/>
    <col min="4" max="4" width="1.85546875" style="15" customWidth="1"/>
    <col min="5" max="5" width="12.5703125" style="15" customWidth="1"/>
    <col min="6" max="6" width="1.85546875" style="15" customWidth="1"/>
    <col min="7" max="7" width="12.42578125" style="15" customWidth="1"/>
    <col min="8" max="8" width="1.85546875" style="15" customWidth="1"/>
    <col min="9" max="9" width="15.5703125" style="15" customWidth="1"/>
    <col min="10" max="10" width="12.42578125" style="15" customWidth="1"/>
    <col min="11" max="11" width="1.85546875" style="15" customWidth="1"/>
    <col min="12" max="12" width="11.28515625" style="15" customWidth="1"/>
    <col min="13" max="255" width="9.140625" style="15"/>
    <col min="256" max="256" width="4.7109375" style="15" customWidth="1"/>
    <col min="257" max="257" width="2.7109375" style="15" customWidth="1"/>
    <col min="258" max="258" width="25.7109375" style="15" customWidth="1"/>
    <col min="259" max="259" width="2.7109375" style="15" customWidth="1"/>
    <col min="260" max="260" width="15.7109375" style="15" customWidth="1"/>
    <col min="261" max="261" width="2.7109375" style="15" customWidth="1"/>
    <col min="262" max="262" width="15.7109375" style="15" customWidth="1"/>
    <col min="263" max="511" width="9.140625" style="15"/>
    <col min="512" max="512" width="4.7109375" style="15" customWidth="1"/>
    <col min="513" max="513" width="2.7109375" style="15" customWidth="1"/>
    <col min="514" max="514" width="25.7109375" style="15" customWidth="1"/>
    <col min="515" max="515" width="2.7109375" style="15" customWidth="1"/>
    <col min="516" max="516" width="15.7109375" style="15" customWidth="1"/>
    <col min="517" max="517" width="2.7109375" style="15" customWidth="1"/>
    <col min="518" max="518" width="15.7109375" style="15" customWidth="1"/>
    <col min="519" max="767" width="9.140625" style="15"/>
    <col min="768" max="768" width="4.7109375" style="15" customWidth="1"/>
    <col min="769" max="769" width="2.7109375" style="15" customWidth="1"/>
    <col min="770" max="770" width="25.7109375" style="15" customWidth="1"/>
    <col min="771" max="771" width="2.7109375" style="15" customWidth="1"/>
    <col min="772" max="772" width="15.7109375" style="15" customWidth="1"/>
    <col min="773" max="773" width="2.7109375" style="15" customWidth="1"/>
    <col min="774" max="774" width="15.7109375" style="15" customWidth="1"/>
    <col min="775" max="1023" width="9.140625" style="15"/>
    <col min="1024" max="1024" width="4.7109375" style="15" customWidth="1"/>
    <col min="1025" max="1025" width="2.7109375" style="15" customWidth="1"/>
    <col min="1026" max="1026" width="25.7109375" style="15" customWidth="1"/>
    <col min="1027" max="1027" width="2.7109375" style="15" customWidth="1"/>
    <col min="1028" max="1028" width="15.7109375" style="15" customWidth="1"/>
    <col min="1029" max="1029" width="2.7109375" style="15" customWidth="1"/>
    <col min="1030" max="1030" width="15.7109375" style="15" customWidth="1"/>
    <col min="1031" max="1279" width="9.140625" style="15"/>
    <col min="1280" max="1280" width="4.7109375" style="15" customWidth="1"/>
    <col min="1281" max="1281" width="2.7109375" style="15" customWidth="1"/>
    <col min="1282" max="1282" width="25.7109375" style="15" customWidth="1"/>
    <col min="1283" max="1283" width="2.7109375" style="15" customWidth="1"/>
    <col min="1284" max="1284" width="15.7109375" style="15" customWidth="1"/>
    <col min="1285" max="1285" width="2.7109375" style="15" customWidth="1"/>
    <col min="1286" max="1286" width="15.7109375" style="15" customWidth="1"/>
    <col min="1287" max="1535" width="9.140625" style="15"/>
    <col min="1536" max="1536" width="4.7109375" style="15" customWidth="1"/>
    <col min="1537" max="1537" width="2.7109375" style="15" customWidth="1"/>
    <col min="1538" max="1538" width="25.7109375" style="15" customWidth="1"/>
    <col min="1539" max="1539" width="2.7109375" style="15" customWidth="1"/>
    <col min="1540" max="1540" width="15.7109375" style="15" customWidth="1"/>
    <col min="1541" max="1541" width="2.7109375" style="15" customWidth="1"/>
    <col min="1542" max="1542" width="15.7109375" style="15" customWidth="1"/>
    <col min="1543" max="1791" width="9.140625" style="15"/>
    <col min="1792" max="1792" width="4.7109375" style="15" customWidth="1"/>
    <col min="1793" max="1793" width="2.7109375" style="15" customWidth="1"/>
    <col min="1794" max="1794" width="25.7109375" style="15" customWidth="1"/>
    <col min="1795" max="1795" width="2.7109375" style="15" customWidth="1"/>
    <col min="1796" max="1796" width="15.7109375" style="15" customWidth="1"/>
    <col min="1797" max="1797" width="2.7109375" style="15" customWidth="1"/>
    <col min="1798" max="1798" width="15.7109375" style="15" customWidth="1"/>
    <col min="1799" max="2047" width="9.140625" style="15"/>
    <col min="2048" max="2048" width="4.7109375" style="15" customWidth="1"/>
    <col min="2049" max="2049" width="2.7109375" style="15" customWidth="1"/>
    <col min="2050" max="2050" width="25.7109375" style="15" customWidth="1"/>
    <col min="2051" max="2051" width="2.7109375" style="15" customWidth="1"/>
    <col min="2052" max="2052" width="15.7109375" style="15" customWidth="1"/>
    <col min="2053" max="2053" width="2.7109375" style="15" customWidth="1"/>
    <col min="2054" max="2054" width="15.7109375" style="15" customWidth="1"/>
    <col min="2055" max="2303" width="9.140625" style="15"/>
    <col min="2304" max="2304" width="4.7109375" style="15" customWidth="1"/>
    <col min="2305" max="2305" width="2.7109375" style="15" customWidth="1"/>
    <col min="2306" max="2306" width="25.7109375" style="15" customWidth="1"/>
    <col min="2307" max="2307" width="2.7109375" style="15" customWidth="1"/>
    <col min="2308" max="2308" width="15.7109375" style="15" customWidth="1"/>
    <col min="2309" max="2309" width="2.7109375" style="15" customWidth="1"/>
    <col min="2310" max="2310" width="15.7109375" style="15" customWidth="1"/>
    <col min="2311" max="2559" width="9.140625" style="15"/>
    <col min="2560" max="2560" width="4.7109375" style="15" customWidth="1"/>
    <col min="2561" max="2561" width="2.7109375" style="15" customWidth="1"/>
    <col min="2562" max="2562" width="25.7109375" style="15" customWidth="1"/>
    <col min="2563" max="2563" width="2.7109375" style="15" customWidth="1"/>
    <col min="2564" max="2564" width="15.7109375" style="15" customWidth="1"/>
    <col min="2565" max="2565" width="2.7109375" style="15" customWidth="1"/>
    <col min="2566" max="2566" width="15.7109375" style="15" customWidth="1"/>
    <col min="2567" max="2815" width="9.140625" style="15"/>
    <col min="2816" max="2816" width="4.7109375" style="15" customWidth="1"/>
    <col min="2817" max="2817" width="2.7109375" style="15" customWidth="1"/>
    <col min="2818" max="2818" width="25.7109375" style="15" customWidth="1"/>
    <col min="2819" max="2819" width="2.7109375" style="15" customWidth="1"/>
    <col min="2820" max="2820" width="15.7109375" style="15" customWidth="1"/>
    <col min="2821" max="2821" width="2.7109375" style="15" customWidth="1"/>
    <col min="2822" max="2822" width="15.7109375" style="15" customWidth="1"/>
    <col min="2823" max="3071" width="9.140625" style="15"/>
    <col min="3072" max="3072" width="4.7109375" style="15" customWidth="1"/>
    <col min="3073" max="3073" width="2.7109375" style="15" customWidth="1"/>
    <col min="3074" max="3074" width="25.7109375" style="15" customWidth="1"/>
    <col min="3075" max="3075" width="2.7109375" style="15" customWidth="1"/>
    <col min="3076" max="3076" width="15.7109375" style="15" customWidth="1"/>
    <col min="3077" max="3077" width="2.7109375" style="15" customWidth="1"/>
    <col min="3078" max="3078" width="15.7109375" style="15" customWidth="1"/>
    <col min="3079" max="3327" width="9.140625" style="15"/>
    <col min="3328" max="3328" width="4.7109375" style="15" customWidth="1"/>
    <col min="3329" max="3329" width="2.7109375" style="15" customWidth="1"/>
    <col min="3330" max="3330" width="25.7109375" style="15" customWidth="1"/>
    <col min="3331" max="3331" width="2.7109375" style="15" customWidth="1"/>
    <col min="3332" max="3332" width="15.7109375" style="15" customWidth="1"/>
    <col min="3333" max="3333" width="2.7109375" style="15" customWidth="1"/>
    <col min="3334" max="3334" width="15.7109375" style="15" customWidth="1"/>
    <col min="3335" max="3583" width="9.140625" style="15"/>
    <col min="3584" max="3584" width="4.7109375" style="15" customWidth="1"/>
    <col min="3585" max="3585" width="2.7109375" style="15" customWidth="1"/>
    <col min="3586" max="3586" width="25.7109375" style="15" customWidth="1"/>
    <col min="3587" max="3587" width="2.7109375" style="15" customWidth="1"/>
    <col min="3588" max="3588" width="15.7109375" style="15" customWidth="1"/>
    <col min="3589" max="3589" width="2.7109375" style="15" customWidth="1"/>
    <col min="3590" max="3590" width="15.7109375" style="15" customWidth="1"/>
    <col min="3591" max="3839" width="9.140625" style="15"/>
    <col min="3840" max="3840" width="4.7109375" style="15" customWidth="1"/>
    <col min="3841" max="3841" width="2.7109375" style="15" customWidth="1"/>
    <col min="3842" max="3842" width="25.7109375" style="15" customWidth="1"/>
    <col min="3843" max="3843" width="2.7109375" style="15" customWidth="1"/>
    <col min="3844" max="3844" width="15.7109375" style="15" customWidth="1"/>
    <col min="3845" max="3845" width="2.7109375" style="15" customWidth="1"/>
    <col min="3846" max="3846" width="15.7109375" style="15" customWidth="1"/>
    <col min="3847" max="4095" width="9.140625" style="15"/>
    <col min="4096" max="4096" width="4.7109375" style="15" customWidth="1"/>
    <col min="4097" max="4097" width="2.7109375" style="15" customWidth="1"/>
    <col min="4098" max="4098" width="25.7109375" style="15" customWidth="1"/>
    <col min="4099" max="4099" width="2.7109375" style="15" customWidth="1"/>
    <col min="4100" max="4100" width="15.7109375" style="15" customWidth="1"/>
    <col min="4101" max="4101" width="2.7109375" style="15" customWidth="1"/>
    <col min="4102" max="4102" width="15.7109375" style="15" customWidth="1"/>
    <col min="4103" max="4351" width="9.140625" style="15"/>
    <col min="4352" max="4352" width="4.7109375" style="15" customWidth="1"/>
    <col min="4353" max="4353" width="2.7109375" style="15" customWidth="1"/>
    <col min="4354" max="4354" width="25.7109375" style="15" customWidth="1"/>
    <col min="4355" max="4355" width="2.7109375" style="15" customWidth="1"/>
    <col min="4356" max="4356" width="15.7109375" style="15" customWidth="1"/>
    <col min="4357" max="4357" width="2.7109375" style="15" customWidth="1"/>
    <col min="4358" max="4358" width="15.7109375" style="15" customWidth="1"/>
    <col min="4359" max="4607" width="9.140625" style="15"/>
    <col min="4608" max="4608" width="4.7109375" style="15" customWidth="1"/>
    <col min="4609" max="4609" width="2.7109375" style="15" customWidth="1"/>
    <col min="4610" max="4610" width="25.7109375" style="15" customWidth="1"/>
    <col min="4611" max="4611" width="2.7109375" style="15" customWidth="1"/>
    <col min="4612" max="4612" width="15.7109375" style="15" customWidth="1"/>
    <col min="4613" max="4613" width="2.7109375" style="15" customWidth="1"/>
    <col min="4614" max="4614" width="15.7109375" style="15" customWidth="1"/>
    <col min="4615" max="4863" width="9.140625" style="15"/>
    <col min="4864" max="4864" width="4.7109375" style="15" customWidth="1"/>
    <col min="4865" max="4865" width="2.7109375" style="15" customWidth="1"/>
    <col min="4866" max="4866" width="25.7109375" style="15" customWidth="1"/>
    <col min="4867" max="4867" width="2.7109375" style="15" customWidth="1"/>
    <col min="4868" max="4868" width="15.7109375" style="15" customWidth="1"/>
    <col min="4869" max="4869" width="2.7109375" style="15" customWidth="1"/>
    <col min="4870" max="4870" width="15.7109375" style="15" customWidth="1"/>
    <col min="4871" max="5119" width="9.140625" style="15"/>
    <col min="5120" max="5120" width="4.7109375" style="15" customWidth="1"/>
    <col min="5121" max="5121" width="2.7109375" style="15" customWidth="1"/>
    <col min="5122" max="5122" width="25.7109375" style="15" customWidth="1"/>
    <col min="5123" max="5123" width="2.7109375" style="15" customWidth="1"/>
    <col min="5124" max="5124" width="15.7109375" style="15" customWidth="1"/>
    <col min="5125" max="5125" width="2.7109375" style="15" customWidth="1"/>
    <col min="5126" max="5126" width="15.7109375" style="15" customWidth="1"/>
    <col min="5127" max="5375" width="9.140625" style="15"/>
    <col min="5376" max="5376" width="4.7109375" style="15" customWidth="1"/>
    <col min="5377" max="5377" width="2.7109375" style="15" customWidth="1"/>
    <col min="5378" max="5378" width="25.7109375" style="15" customWidth="1"/>
    <col min="5379" max="5379" width="2.7109375" style="15" customWidth="1"/>
    <col min="5380" max="5380" width="15.7109375" style="15" customWidth="1"/>
    <col min="5381" max="5381" width="2.7109375" style="15" customWidth="1"/>
    <col min="5382" max="5382" width="15.7109375" style="15" customWidth="1"/>
    <col min="5383" max="5631" width="9.140625" style="15"/>
    <col min="5632" max="5632" width="4.7109375" style="15" customWidth="1"/>
    <col min="5633" max="5633" width="2.7109375" style="15" customWidth="1"/>
    <col min="5634" max="5634" width="25.7109375" style="15" customWidth="1"/>
    <col min="5635" max="5635" width="2.7109375" style="15" customWidth="1"/>
    <col min="5636" max="5636" width="15.7109375" style="15" customWidth="1"/>
    <col min="5637" max="5637" width="2.7109375" style="15" customWidth="1"/>
    <col min="5638" max="5638" width="15.7109375" style="15" customWidth="1"/>
    <col min="5639" max="5887" width="9.140625" style="15"/>
    <col min="5888" max="5888" width="4.7109375" style="15" customWidth="1"/>
    <col min="5889" max="5889" width="2.7109375" style="15" customWidth="1"/>
    <col min="5890" max="5890" width="25.7109375" style="15" customWidth="1"/>
    <col min="5891" max="5891" width="2.7109375" style="15" customWidth="1"/>
    <col min="5892" max="5892" width="15.7109375" style="15" customWidth="1"/>
    <col min="5893" max="5893" width="2.7109375" style="15" customWidth="1"/>
    <col min="5894" max="5894" width="15.7109375" style="15" customWidth="1"/>
    <col min="5895" max="6143" width="9.140625" style="15"/>
    <col min="6144" max="6144" width="4.7109375" style="15" customWidth="1"/>
    <col min="6145" max="6145" width="2.7109375" style="15" customWidth="1"/>
    <col min="6146" max="6146" width="25.7109375" style="15" customWidth="1"/>
    <col min="6147" max="6147" width="2.7109375" style="15" customWidth="1"/>
    <col min="6148" max="6148" width="15.7109375" style="15" customWidth="1"/>
    <col min="6149" max="6149" width="2.7109375" style="15" customWidth="1"/>
    <col min="6150" max="6150" width="15.7109375" style="15" customWidth="1"/>
    <col min="6151" max="6399" width="9.140625" style="15"/>
    <col min="6400" max="6400" width="4.7109375" style="15" customWidth="1"/>
    <col min="6401" max="6401" width="2.7109375" style="15" customWidth="1"/>
    <col min="6402" max="6402" width="25.7109375" style="15" customWidth="1"/>
    <col min="6403" max="6403" width="2.7109375" style="15" customWidth="1"/>
    <col min="6404" max="6404" width="15.7109375" style="15" customWidth="1"/>
    <col min="6405" max="6405" width="2.7109375" style="15" customWidth="1"/>
    <col min="6406" max="6406" width="15.7109375" style="15" customWidth="1"/>
    <col min="6407" max="6655" width="9.140625" style="15"/>
    <col min="6656" max="6656" width="4.7109375" style="15" customWidth="1"/>
    <col min="6657" max="6657" width="2.7109375" style="15" customWidth="1"/>
    <col min="6658" max="6658" width="25.7109375" style="15" customWidth="1"/>
    <col min="6659" max="6659" width="2.7109375" style="15" customWidth="1"/>
    <col min="6660" max="6660" width="15.7109375" style="15" customWidth="1"/>
    <col min="6661" max="6661" width="2.7109375" style="15" customWidth="1"/>
    <col min="6662" max="6662" width="15.7109375" style="15" customWidth="1"/>
    <col min="6663" max="6911" width="9.140625" style="15"/>
    <col min="6912" max="6912" width="4.7109375" style="15" customWidth="1"/>
    <col min="6913" max="6913" width="2.7109375" style="15" customWidth="1"/>
    <col min="6914" max="6914" width="25.7109375" style="15" customWidth="1"/>
    <col min="6915" max="6915" width="2.7109375" style="15" customWidth="1"/>
    <col min="6916" max="6916" width="15.7109375" style="15" customWidth="1"/>
    <col min="6917" max="6917" width="2.7109375" style="15" customWidth="1"/>
    <col min="6918" max="6918" width="15.7109375" style="15" customWidth="1"/>
    <col min="6919" max="7167" width="9.140625" style="15"/>
    <col min="7168" max="7168" width="4.7109375" style="15" customWidth="1"/>
    <col min="7169" max="7169" width="2.7109375" style="15" customWidth="1"/>
    <col min="7170" max="7170" width="25.7109375" style="15" customWidth="1"/>
    <col min="7171" max="7171" width="2.7109375" style="15" customWidth="1"/>
    <col min="7172" max="7172" width="15.7109375" style="15" customWidth="1"/>
    <col min="7173" max="7173" width="2.7109375" style="15" customWidth="1"/>
    <col min="7174" max="7174" width="15.7109375" style="15" customWidth="1"/>
    <col min="7175" max="7423" width="9.140625" style="15"/>
    <col min="7424" max="7424" width="4.7109375" style="15" customWidth="1"/>
    <col min="7425" max="7425" width="2.7109375" style="15" customWidth="1"/>
    <col min="7426" max="7426" width="25.7109375" style="15" customWidth="1"/>
    <col min="7427" max="7427" width="2.7109375" style="15" customWidth="1"/>
    <col min="7428" max="7428" width="15.7109375" style="15" customWidth="1"/>
    <col min="7429" max="7429" width="2.7109375" style="15" customWidth="1"/>
    <col min="7430" max="7430" width="15.7109375" style="15" customWidth="1"/>
    <col min="7431" max="7679" width="9.140625" style="15"/>
    <col min="7680" max="7680" width="4.7109375" style="15" customWidth="1"/>
    <col min="7681" max="7681" width="2.7109375" style="15" customWidth="1"/>
    <col min="7682" max="7682" width="25.7109375" style="15" customWidth="1"/>
    <col min="7683" max="7683" width="2.7109375" style="15" customWidth="1"/>
    <col min="7684" max="7684" width="15.7109375" style="15" customWidth="1"/>
    <col min="7685" max="7685" width="2.7109375" style="15" customWidth="1"/>
    <col min="7686" max="7686" width="15.7109375" style="15" customWidth="1"/>
    <col min="7687" max="7935" width="9.140625" style="15"/>
    <col min="7936" max="7936" width="4.7109375" style="15" customWidth="1"/>
    <col min="7937" max="7937" width="2.7109375" style="15" customWidth="1"/>
    <col min="7938" max="7938" width="25.7109375" style="15" customWidth="1"/>
    <col min="7939" max="7939" width="2.7109375" style="15" customWidth="1"/>
    <col min="7940" max="7940" width="15.7109375" style="15" customWidth="1"/>
    <col min="7941" max="7941" width="2.7109375" style="15" customWidth="1"/>
    <col min="7942" max="7942" width="15.7109375" style="15" customWidth="1"/>
    <col min="7943" max="8191" width="9.140625" style="15"/>
    <col min="8192" max="8192" width="4.7109375" style="15" customWidth="1"/>
    <col min="8193" max="8193" width="2.7109375" style="15" customWidth="1"/>
    <col min="8194" max="8194" width="25.7109375" style="15" customWidth="1"/>
    <col min="8195" max="8195" width="2.7109375" style="15" customWidth="1"/>
    <col min="8196" max="8196" width="15.7109375" style="15" customWidth="1"/>
    <col min="8197" max="8197" width="2.7109375" style="15" customWidth="1"/>
    <col min="8198" max="8198" width="15.7109375" style="15" customWidth="1"/>
    <col min="8199" max="8447" width="9.140625" style="15"/>
    <col min="8448" max="8448" width="4.7109375" style="15" customWidth="1"/>
    <col min="8449" max="8449" width="2.7109375" style="15" customWidth="1"/>
    <col min="8450" max="8450" width="25.7109375" style="15" customWidth="1"/>
    <col min="8451" max="8451" width="2.7109375" style="15" customWidth="1"/>
    <col min="8452" max="8452" width="15.7109375" style="15" customWidth="1"/>
    <col min="8453" max="8453" width="2.7109375" style="15" customWidth="1"/>
    <col min="8454" max="8454" width="15.7109375" style="15" customWidth="1"/>
    <col min="8455" max="8703" width="9.140625" style="15"/>
    <col min="8704" max="8704" width="4.7109375" style="15" customWidth="1"/>
    <col min="8705" max="8705" width="2.7109375" style="15" customWidth="1"/>
    <col min="8706" max="8706" width="25.7109375" style="15" customWidth="1"/>
    <col min="8707" max="8707" width="2.7109375" style="15" customWidth="1"/>
    <col min="8708" max="8708" width="15.7109375" style="15" customWidth="1"/>
    <col min="8709" max="8709" width="2.7109375" style="15" customWidth="1"/>
    <col min="8710" max="8710" width="15.7109375" style="15" customWidth="1"/>
    <col min="8711" max="8959" width="9.140625" style="15"/>
    <col min="8960" max="8960" width="4.7109375" style="15" customWidth="1"/>
    <col min="8961" max="8961" width="2.7109375" style="15" customWidth="1"/>
    <col min="8962" max="8962" width="25.7109375" style="15" customWidth="1"/>
    <col min="8963" max="8963" width="2.7109375" style="15" customWidth="1"/>
    <col min="8964" max="8964" width="15.7109375" style="15" customWidth="1"/>
    <col min="8965" max="8965" width="2.7109375" style="15" customWidth="1"/>
    <col min="8966" max="8966" width="15.7109375" style="15" customWidth="1"/>
    <col min="8967" max="9215" width="9.140625" style="15"/>
    <col min="9216" max="9216" width="4.7109375" style="15" customWidth="1"/>
    <col min="9217" max="9217" width="2.7109375" style="15" customWidth="1"/>
    <col min="9218" max="9218" width="25.7109375" style="15" customWidth="1"/>
    <col min="9219" max="9219" width="2.7109375" style="15" customWidth="1"/>
    <col min="9220" max="9220" width="15.7109375" style="15" customWidth="1"/>
    <col min="9221" max="9221" width="2.7109375" style="15" customWidth="1"/>
    <col min="9222" max="9222" width="15.7109375" style="15" customWidth="1"/>
    <col min="9223" max="9471" width="9.140625" style="15"/>
    <col min="9472" max="9472" width="4.7109375" style="15" customWidth="1"/>
    <col min="9473" max="9473" width="2.7109375" style="15" customWidth="1"/>
    <col min="9474" max="9474" width="25.7109375" style="15" customWidth="1"/>
    <col min="9475" max="9475" width="2.7109375" style="15" customWidth="1"/>
    <col min="9476" max="9476" width="15.7109375" style="15" customWidth="1"/>
    <col min="9477" max="9477" width="2.7109375" style="15" customWidth="1"/>
    <col min="9478" max="9478" width="15.7109375" style="15" customWidth="1"/>
    <col min="9479" max="9727" width="9.140625" style="15"/>
    <col min="9728" max="9728" width="4.7109375" style="15" customWidth="1"/>
    <col min="9729" max="9729" width="2.7109375" style="15" customWidth="1"/>
    <col min="9730" max="9730" width="25.7109375" style="15" customWidth="1"/>
    <col min="9731" max="9731" width="2.7109375" style="15" customWidth="1"/>
    <col min="9732" max="9732" width="15.7109375" style="15" customWidth="1"/>
    <col min="9733" max="9733" width="2.7109375" style="15" customWidth="1"/>
    <col min="9734" max="9734" width="15.7109375" style="15" customWidth="1"/>
    <col min="9735" max="9983" width="9.140625" style="15"/>
    <col min="9984" max="9984" width="4.7109375" style="15" customWidth="1"/>
    <col min="9985" max="9985" width="2.7109375" style="15" customWidth="1"/>
    <col min="9986" max="9986" width="25.7109375" style="15" customWidth="1"/>
    <col min="9987" max="9987" width="2.7109375" style="15" customWidth="1"/>
    <col min="9988" max="9988" width="15.7109375" style="15" customWidth="1"/>
    <col min="9989" max="9989" width="2.7109375" style="15" customWidth="1"/>
    <col min="9990" max="9990" width="15.7109375" style="15" customWidth="1"/>
    <col min="9991" max="10239" width="9.140625" style="15"/>
    <col min="10240" max="10240" width="4.7109375" style="15" customWidth="1"/>
    <col min="10241" max="10241" width="2.7109375" style="15" customWidth="1"/>
    <col min="10242" max="10242" width="25.7109375" style="15" customWidth="1"/>
    <col min="10243" max="10243" width="2.7109375" style="15" customWidth="1"/>
    <col min="10244" max="10244" width="15.7109375" style="15" customWidth="1"/>
    <col min="10245" max="10245" width="2.7109375" style="15" customWidth="1"/>
    <col min="10246" max="10246" width="15.7109375" style="15" customWidth="1"/>
    <col min="10247" max="10495" width="9.140625" style="15"/>
    <col min="10496" max="10496" width="4.7109375" style="15" customWidth="1"/>
    <col min="10497" max="10497" width="2.7109375" style="15" customWidth="1"/>
    <col min="10498" max="10498" width="25.7109375" style="15" customWidth="1"/>
    <col min="10499" max="10499" width="2.7109375" style="15" customWidth="1"/>
    <col min="10500" max="10500" width="15.7109375" style="15" customWidth="1"/>
    <col min="10501" max="10501" width="2.7109375" style="15" customWidth="1"/>
    <col min="10502" max="10502" width="15.7109375" style="15" customWidth="1"/>
    <col min="10503" max="10751" width="9.140625" style="15"/>
    <col min="10752" max="10752" width="4.7109375" style="15" customWidth="1"/>
    <col min="10753" max="10753" width="2.7109375" style="15" customWidth="1"/>
    <col min="10754" max="10754" width="25.7109375" style="15" customWidth="1"/>
    <col min="10755" max="10755" width="2.7109375" style="15" customWidth="1"/>
    <col min="10756" max="10756" width="15.7109375" style="15" customWidth="1"/>
    <col min="10757" max="10757" width="2.7109375" style="15" customWidth="1"/>
    <col min="10758" max="10758" width="15.7109375" style="15" customWidth="1"/>
    <col min="10759" max="11007" width="9.140625" style="15"/>
    <col min="11008" max="11008" width="4.7109375" style="15" customWidth="1"/>
    <col min="11009" max="11009" width="2.7109375" style="15" customWidth="1"/>
    <col min="11010" max="11010" width="25.7109375" style="15" customWidth="1"/>
    <col min="11011" max="11011" width="2.7109375" style="15" customWidth="1"/>
    <col min="11012" max="11012" width="15.7109375" style="15" customWidth="1"/>
    <col min="11013" max="11013" width="2.7109375" style="15" customWidth="1"/>
    <col min="11014" max="11014" width="15.7109375" style="15" customWidth="1"/>
    <col min="11015" max="11263" width="9.140625" style="15"/>
    <col min="11264" max="11264" width="4.7109375" style="15" customWidth="1"/>
    <col min="11265" max="11265" width="2.7109375" style="15" customWidth="1"/>
    <col min="11266" max="11266" width="25.7109375" style="15" customWidth="1"/>
    <col min="11267" max="11267" width="2.7109375" style="15" customWidth="1"/>
    <col min="11268" max="11268" width="15.7109375" style="15" customWidth="1"/>
    <col min="11269" max="11269" width="2.7109375" style="15" customWidth="1"/>
    <col min="11270" max="11270" width="15.7109375" style="15" customWidth="1"/>
    <col min="11271" max="11519" width="9.140625" style="15"/>
    <col min="11520" max="11520" width="4.7109375" style="15" customWidth="1"/>
    <col min="11521" max="11521" width="2.7109375" style="15" customWidth="1"/>
    <col min="11522" max="11522" width="25.7109375" style="15" customWidth="1"/>
    <col min="11523" max="11523" width="2.7109375" style="15" customWidth="1"/>
    <col min="11524" max="11524" width="15.7109375" style="15" customWidth="1"/>
    <col min="11525" max="11525" width="2.7109375" style="15" customWidth="1"/>
    <col min="11526" max="11526" width="15.7109375" style="15" customWidth="1"/>
    <col min="11527" max="11775" width="9.140625" style="15"/>
    <col min="11776" max="11776" width="4.7109375" style="15" customWidth="1"/>
    <col min="11777" max="11777" width="2.7109375" style="15" customWidth="1"/>
    <col min="11778" max="11778" width="25.7109375" style="15" customWidth="1"/>
    <col min="11779" max="11779" width="2.7109375" style="15" customWidth="1"/>
    <col min="11780" max="11780" width="15.7109375" style="15" customWidth="1"/>
    <col min="11781" max="11781" width="2.7109375" style="15" customWidth="1"/>
    <col min="11782" max="11782" width="15.7109375" style="15" customWidth="1"/>
    <col min="11783" max="12031" width="9.140625" style="15"/>
    <col min="12032" max="12032" width="4.7109375" style="15" customWidth="1"/>
    <col min="12033" max="12033" width="2.7109375" style="15" customWidth="1"/>
    <col min="12034" max="12034" width="25.7109375" style="15" customWidth="1"/>
    <col min="12035" max="12035" width="2.7109375" style="15" customWidth="1"/>
    <col min="12036" max="12036" width="15.7109375" style="15" customWidth="1"/>
    <col min="12037" max="12037" width="2.7109375" style="15" customWidth="1"/>
    <col min="12038" max="12038" width="15.7109375" style="15" customWidth="1"/>
    <col min="12039" max="12287" width="9.140625" style="15"/>
    <col min="12288" max="12288" width="4.7109375" style="15" customWidth="1"/>
    <col min="12289" max="12289" width="2.7109375" style="15" customWidth="1"/>
    <col min="12290" max="12290" width="25.7109375" style="15" customWidth="1"/>
    <col min="12291" max="12291" width="2.7109375" style="15" customWidth="1"/>
    <col min="12292" max="12292" width="15.7109375" style="15" customWidth="1"/>
    <col min="12293" max="12293" width="2.7109375" style="15" customWidth="1"/>
    <col min="12294" max="12294" width="15.7109375" style="15" customWidth="1"/>
    <col min="12295" max="12543" width="9.140625" style="15"/>
    <col min="12544" max="12544" width="4.7109375" style="15" customWidth="1"/>
    <col min="12545" max="12545" width="2.7109375" style="15" customWidth="1"/>
    <col min="12546" max="12546" width="25.7109375" style="15" customWidth="1"/>
    <col min="12547" max="12547" width="2.7109375" style="15" customWidth="1"/>
    <col min="12548" max="12548" width="15.7109375" style="15" customWidth="1"/>
    <col min="12549" max="12549" width="2.7109375" style="15" customWidth="1"/>
    <col min="12550" max="12550" width="15.7109375" style="15" customWidth="1"/>
    <col min="12551" max="12799" width="9.140625" style="15"/>
    <col min="12800" max="12800" width="4.7109375" style="15" customWidth="1"/>
    <col min="12801" max="12801" width="2.7109375" style="15" customWidth="1"/>
    <col min="12802" max="12802" width="25.7109375" style="15" customWidth="1"/>
    <col min="12803" max="12803" width="2.7109375" style="15" customWidth="1"/>
    <col min="12804" max="12804" width="15.7109375" style="15" customWidth="1"/>
    <col min="12805" max="12805" width="2.7109375" style="15" customWidth="1"/>
    <col min="12806" max="12806" width="15.7109375" style="15" customWidth="1"/>
    <col min="12807" max="13055" width="9.140625" style="15"/>
    <col min="13056" max="13056" width="4.7109375" style="15" customWidth="1"/>
    <col min="13057" max="13057" width="2.7109375" style="15" customWidth="1"/>
    <col min="13058" max="13058" width="25.7109375" style="15" customWidth="1"/>
    <col min="13059" max="13059" width="2.7109375" style="15" customWidth="1"/>
    <col min="13060" max="13060" width="15.7109375" style="15" customWidth="1"/>
    <col min="13061" max="13061" width="2.7109375" style="15" customWidth="1"/>
    <col min="13062" max="13062" width="15.7109375" style="15" customWidth="1"/>
    <col min="13063" max="13311" width="9.140625" style="15"/>
    <col min="13312" max="13312" width="4.7109375" style="15" customWidth="1"/>
    <col min="13313" max="13313" width="2.7109375" style="15" customWidth="1"/>
    <col min="13314" max="13314" width="25.7109375" style="15" customWidth="1"/>
    <col min="13315" max="13315" width="2.7109375" style="15" customWidth="1"/>
    <col min="13316" max="13316" width="15.7109375" style="15" customWidth="1"/>
    <col min="13317" max="13317" width="2.7109375" style="15" customWidth="1"/>
    <col min="13318" max="13318" width="15.7109375" style="15" customWidth="1"/>
    <col min="13319" max="13567" width="9.140625" style="15"/>
    <col min="13568" max="13568" width="4.7109375" style="15" customWidth="1"/>
    <col min="13569" max="13569" width="2.7109375" style="15" customWidth="1"/>
    <col min="13570" max="13570" width="25.7109375" style="15" customWidth="1"/>
    <col min="13571" max="13571" width="2.7109375" style="15" customWidth="1"/>
    <col min="13572" max="13572" width="15.7109375" style="15" customWidth="1"/>
    <col min="13573" max="13573" width="2.7109375" style="15" customWidth="1"/>
    <col min="13574" max="13574" width="15.7109375" style="15" customWidth="1"/>
    <col min="13575" max="13823" width="9.140625" style="15"/>
    <col min="13824" max="13824" width="4.7109375" style="15" customWidth="1"/>
    <col min="13825" max="13825" width="2.7109375" style="15" customWidth="1"/>
    <col min="13826" max="13826" width="25.7109375" style="15" customWidth="1"/>
    <col min="13827" max="13827" width="2.7109375" style="15" customWidth="1"/>
    <col min="13828" max="13828" width="15.7109375" style="15" customWidth="1"/>
    <col min="13829" max="13829" width="2.7109375" style="15" customWidth="1"/>
    <col min="13830" max="13830" width="15.7109375" style="15" customWidth="1"/>
    <col min="13831" max="14079" width="9.140625" style="15"/>
    <col min="14080" max="14080" width="4.7109375" style="15" customWidth="1"/>
    <col min="14081" max="14081" width="2.7109375" style="15" customWidth="1"/>
    <col min="14082" max="14082" width="25.7109375" style="15" customWidth="1"/>
    <col min="14083" max="14083" width="2.7109375" style="15" customWidth="1"/>
    <col min="14084" max="14084" width="15.7109375" style="15" customWidth="1"/>
    <col min="14085" max="14085" width="2.7109375" style="15" customWidth="1"/>
    <col min="14086" max="14086" width="15.7109375" style="15" customWidth="1"/>
    <col min="14087" max="14335" width="9.140625" style="15"/>
    <col min="14336" max="14336" width="4.7109375" style="15" customWidth="1"/>
    <col min="14337" max="14337" width="2.7109375" style="15" customWidth="1"/>
    <col min="14338" max="14338" width="25.7109375" style="15" customWidth="1"/>
    <col min="14339" max="14339" width="2.7109375" style="15" customWidth="1"/>
    <col min="14340" max="14340" width="15.7109375" style="15" customWidth="1"/>
    <col min="14341" max="14341" width="2.7109375" style="15" customWidth="1"/>
    <col min="14342" max="14342" width="15.7109375" style="15" customWidth="1"/>
    <col min="14343" max="14591" width="9.140625" style="15"/>
    <col min="14592" max="14592" width="4.7109375" style="15" customWidth="1"/>
    <col min="14593" max="14593" width="2.7109375" style="15" customWidth="1"/>
    <col min="14594" max="14594" width="25.7109375" style="15" customWidth="1"/>
    <col min="14595" max="14595" width="2.7109375" style="15" customWidth="1"/>
    <col min="14596" max="14596" width="15.7109375" style="15" customWidth="1"/>
    <col min="14597" max="14597" width="2.7109375" style="15" customWidth="1"/>
    <col min="14598" max="14598" width="15.7109375" style="15" customWidth="1"/>
    <col min="14599" max="14847" width="9.140625" style="15"/>
    <col min="14848" max="14848" width="4.7109375" style="15" customWidth="1"/>
    <col min="14849" max="14849" width="2.7109375" style="15" customWidth="1"/>
    <col min="14850" max="14850" width="25.7109375" style="15" customWidth="1"/>
    <col min="14851" max="14851" width="2.7109375" style="15" customWidth="1"/>
    <col min="14852" max="14852" width="15.7109375" style="15" customWidth="1"/>
    <col min="14853" max="14853" width="2.7109375" style="15" customWidth="1"/>
    <col min="14854" max="14854" width="15.7109375" style="15" customWidth="1"/>
    <col min="14855" max="15103" width="9.140625" style="15"/>
    <col min="15104" max="15104" width="4.7109375" style="15" customWidth="1"/>
    <col min="15105" max="15105" width="2.7109375" style="15" customWidth="1"/>
    <col min="15106" max="15106" width="25.7109375" style="15" customWidth="1"/>
    <col min="15107" max="15107" width="2.7109375" style="15" customWidth="1"/>
    <col min="15108" max="15108" width="15.7109375" style="15" customWidth="1"/>
    <col min="15109" max="15109" width="2.7109375" style="15" customWidth="1"/>
    <col min="15110" max="15110" width="15.7109375" style="15" customWidth="1"/>
    <col min="15111" max="15359" width="9.140625" style="15"/>
    <col min="15360" max="15360" width="4.7109375" style="15" customWidth="1"/>
    <col min="15361" max="15361" width="2.7109375" style="15" customWidth="1"/>
    <col min="15362" max="15362" width="25.7109375" style="15" customWidth="1"/>
    <col min="15363" max="15363" width="2.7109375" style="15" customWidth="1"/>
    <col min="15364" max="15364" width="15.7109375" style="15" customWidth="1"/>
    <col min="15365" max="15365" width="2.7109375" style="15" customWidth="1"/>
    <col min="15366" max="15366" width="15.7109375" style="15" customWidth="1"/>
    <col min="15367" max="15615" width="9.140625" style="15"/>
    <col min="15616" max="15616" width="4.7109375" style="15" customWidth="1"/>
    <col min="15617" max="15617" width="2.7109375" style="15" customWidth="1"/>
    <col min="15618" max="15618" width="25.7109375" style="15" customWidth="1"/>
    <col min="15619" max="15619" width="2.7109375" style="15" customWidth="1"/>
    <col min="15620" max="15620" width="15.7109375" style="15" customWidth="1"/>
    <col min="15621" max="15621" width="2.7109375" style="15" customWidth="1"/>
    <col min="15622" max="15622" width="15.7109375" style="15" customWidth="1"/>
    <col min="15623" max="15871" width="9.140625" style="15"/>
    <col min="15872" max="15872" width="4.7109375" style="15" customWidth="1"/>
    <col min="15873" max="15873" width="2.7109375" style="15" customWidth="1"/>
    <col min="15874" max="15874" width="25.7109375" style="15" customWidth="1"/>
    <col min="15875" max="15875" width="2.7109375" style="15" customWidth="1"/>
    <col min="15876" max="15876" width="15.7109375" style="15" customWidth="1"/>
    <col min="15877" max="15877" width="2.7109375" style="15" customWidth="1"/>
    <col min="15878" max="15878" width="15.7109375" style="15" customWidth="1"/>
    <col min="15879" max="16127" width="9.140625" style="15"/>
    <col min="16128" max="16128" width="4.7109375" style="15" customWidth="1"/>
    <col min="16129" max="16129" width="2.7109375" style="15" customWidth="1"/>
    <col min="16130" max="16130" width="25.7109375" style="15" customWidth="1"/>
    <col min="16131" max="16131" width="2.7109375" style="15" customWidth="1"/>
    <col min="16132" max="16132" width="15.7109375" style="15" customWidth="1"/>
    <col min="16133" max="16133" width="2.7109375" style="15" customWidth="1"/>
    <col min="16134" max="16134" width="15.7109375" style="15" customWidth="1"/>
    <col min="16135" max="16384" width="9.140625" style="15"/>
  </cols>
  <sheetData>
    <row r="1" spans="1:12" ht="15" x14ac:dyDescent="0.25">
      <c r="A1"/>
      <c r="B1"/>
      <c r="C1"/>
      <c r="D1"/>
      <c r="E1"/>
      <c r="F1"/>
      <c r="I1" s="8"/>
    </row>
    <row r="2" spans="1:12" ht="15" x14ac:dyDescent="0.25">
      <c r="A2"/>
      <c r="B2"/>
      <c r="C2"/>
      <c r="D2"/>
      <c r="E2"/>
      <c r="F2"/>
      <c r="I2" s="8"/>
    </row>
    <row r="3" spans="1:12" ht="15" x14ac:dyDescent="0.25">
      <c r="A3" s="263" t="s">
        <v>0</v>
      </c>
      <c r="B3" s="263"/>
      <c r="C3" s="263"/>
      <c r="D3" s="263"/>
      <c r="E3" s="263"/>
      <c r="F3" s="263"/>
      <c r="G3" s="263"/>
      <c r="H3" s="263"/>
      <c r="I3" s="263"/>
      <c r="J3"/>
      <c r="K3"/>
      <c r="L3"/>
    </row>
    <row r="4" spans="1:12" ht="15" x14ac:dyDescent="0.25">
      <c r="A4" s="263" t="s">
        <v>1</v>
      </c>
      <c r="B4" s="263"/>
      <c r="C4" s="263"/>
      <c r="D4" s="263"/>
      <c r="E4" s="263"/>
      <c r="F4" s="263"/>
      <c r="G4" s="263"/>
      <c r="H4" s="263"/>
      <c r="I4" s="263"/>
      <c r="J4"/>
      <c r="K4"/>
      <c r="L4"/>
    </row>
    <row r="5" spans="1:12" ht="15" x14ac:dyDescent="0.25">
      <c r="A5" s="263" t="s">
        <v>228</v>
      </c>
      <c r="B5" s="263"/>
      <c r="C5" s="263"/>
      <c r="D5" s="263"/>
      <c r="E5" s="263"/>
      <c r="F5" s="263"/>
      <c r="G5" s="263"/>
      <c r="H5" s="263"/>
      <c r="I5" s="263"/>
      <c r="J5"/>
      <c r="K5"/>
      <c r="L5"/>
    </row>
    <row r="6" spans="1:12" ht="15" x14ac:dyDescent="0.25">
      <c r="A6" s="263" t="s">
        <v>3</v>
      </c>
      <c r="B6" s="263"/>
      <c r="C6" s="263"/>
      <c r="D6" s="263"/>
      <c r="E6" s="263"/>
      <c r="F6" s="263"/>
      <c r="G6" s="263"/>
      <c r="H6" s="263"/>
      <c r="I6" s="263"/>
      <c r="J6"/>
      <c r="K6"/>
      <c r="L6"/>
    </row>
    <row r="7" spans="1:12" ht="15" x14ac:dyDescent="0.25">
      <c r="A7" s="263" t="s">
        <v>4</v>
      </c>
      <c r="B7" s="263"/>
      <c r="C7" s="263"/>
      <c r="D7" s="263"/>
      <c r="E7" s="263"/>
      <c r="F7" s="263"/>
      <c r="G7" s="263"/>
      <c r="H7" s="263"/>
      <c r="I7" s="263"/>
      <c r="J7"/>
      <c r="K7"/>
      <c r="L7"/>
    </row>
    <row r="8" spans="1:12" ht="15" x14ac:dyDescent="0.25">
      <c r="A8" s="263" t="s">
        <v>5</v>
      </c>
      <c r="B8" s="263"/>
      <c r="C8" s="263"/>
      <c r="D8" s="263"/>
      <c r="E8" s="263"/>
      <c r="F8" s="263"/>
      <c r="G8" s="263"/>
      <c r="H8" s="263"/>
      <c r="I8" s="263"/>
      <c r="J8"/>
      <c r="K8"/>
      <c r="L8"/>
    </row>
    <row r="9" spans="1:12" ht="15" x14ac:dyDescent="0.25">
      <c r="A9" s="1"/>
      <c r="B9" s="1"/>
      <c r="C9" s="1"/>
      <c r="D9" s="1"/>
      <c r="E9" s="1"/>
      <c r="F9" s="1"/>
      <c r="G9" s="1"/>
      <c r="H9" s="1"/>
      <c r="I9" s="1"/>
      <c r="J9"/>
      <c r="K9"/>
      <c r="L9"/>
    </row>
    <row r="10" spans="1:12" ht="15" x14ac:dyDescent="0.25">
      <c r="A10" s="262" t="s">
        <v>6</v>
      </c>
      <c r="B10" s="262"/>
      <c r="C10" s="262"/>
      <c r="D10" s="262"/>
      <c r="E10" s="262"/>
      <c r="F10" s="262"/>
      <c r="G10" s="262"/>
      <c r="H10" s="262"/>
      <c r="I10" s="262"/>
      <c r="J10"/>
      <c r="K10"/>
      <c r="L10"/>
    </row>
    <row r="11" spans="1:12" ht="15" x14ac:dyDescent="0.25">
      <c r="B11"/>
      <c r="C11"/>
      <c r="D11"/>
      <c r="E11"/>
      <c r="F11"/>
      <c r="G11"/>
      <c r="H11"/>
      <c r="I11"/>
      <c r="J11"/>
      <c r="K11"/>
      <c r="L11"/>
    </row>
    <row r="12" spans="1:12" ht="15" x14ac:dyDescent="0.25">
      <c r="A12" s="74" t="s">
        <v>7</v>
      </c>
      <c r="B12"/>
      <c r="C12" s="23"/>
      <c r="D12" s="23"/>
      <c r="E12" s="74" t="s">
        <v>43</v>
      </c>
      <c r="F12" s="23"/>
      <c r="G12" s="29" t="s">
        <v>229</v>
      </c>
      <c r="H12" s="23"/>
      <c r="I12" s="29" t="s">
        <v>230</v>
      </c>
      <c r="J12" s="21"/>
      <c r="K12" s="22"/>
      <c r="L12" s="20"/>
    </row>
    <row r="13" spans="1:12" ht="15" x14ac:dyDescent="0.25">
      <c r="A13" s="75" t="s">
        <v>8</v>
      </c>
      <c r="B13"/>
      <c r="C13" s="75" t="s">
        <v>231</v>
      </c>
      <c r="D13" s="23"/>
      <c r="E13" s="76" t="s">
        <v>232</v>
      </c>
      <c r="F13" s="23"/>
      <c r="G13" s="77" t="s">
        <v>233</v>
      </c>
      <c r="H13" s="23"/>
      <c r="I13" s="77" t="s">
        <v>193</v>
      </c>
      <c r="J13" s="21"/>
      <c r="K13" s="22"/>
      <c r="L13" s="21"/>
    </row>
    <row r="14" spans="1:12" ht="15" x14ac:dyDescent="0.25">
      <c r="A14" s="30"/>
      <c r="B14"/>
      <c r="C14" s="29" t="s">
        <v>12</v>
      </c>
      <c r="D14" s="23"/>
      <c r="E14" s="29" t="s">
        <v>13</v>
      </c>
      <c r="G14" s="29" t="s">
        <v>234</v>
      </c>
      <c r="H14" s="23"/>
      <c r="I14" s="29" t="s">
        <v>47</v>
      </c>
      <c r="J14" s="21"/>
      <c r="K14" s="22"/>
      <c r="L14" s="21"/>
    </row>
    <row r="15" spans="1:12" ht="15" x14ac:dyDescent="0.25">
      <c r="A15" s="30"/>
      <c r="B15"/>
      <c r="C15" s="30"/>
      <c r="D15" s="23"/>
      <c r="E15" s="31"/>
      <c r="F15" s="23"/>
      <c r="G15" s="28"/>
      <c r="H15" s="23"/>
      <c r="I15" s="28"/>
      <c r="J15" s="21"/>
      <c r="K15" s="22"/>
      <c r="L15" s="21"/>
    </row>
    <row r="16" spans="1:12" ht="15" x14ac:dyDescent="0.25">
      <c r="A16" s="29">
        <v>1</v>
      </c>
      <c r="B16"/>
      <c r="C16" t="s">
        <v>235</v>
      </c>
      <c r="D16" s="23"/>
      <c r="E16" s="249">
        <v>4917055.2953710752</v>
      </c>
      <c r="F16" s="32" t="s">
        <v>236</v>
      </c>
      <c r="G16" s="33">
        <f>I24</f>
        <v>13</v>
      </c>
      <c r="H16" s="14"/>
      <c r="I16" s="34">
        <f>+E16*G16</f>
        <v>63921718.839823976</v>
      </c>
      <c r="J16" s="21"/>
      <c r="K16" s="22"/>
      <c r="L16" s="21"/>
    </row>
    <row r="17" spans="1:12" ht="15" x14ac:dyDescent="0.25">
      <c r="A17" s="78"/>
      <c r="B17"/>
      <c r="C17" t="s">
        <v>157</v>
      </c>
      <c r="D17" s="23"/>
      <c r="E17" s="130" t="s">
        <v>157</v>
      </c>
      <c r="F17" s="14"/>
      <c r="G17" s="14"/>
      <c r="H17" s="14"/>
      <c r="I17" s="14"/>
      <c r="J17" s="22"/>
      <c r="K17" s="22"/>
      <c r="L17" s="22"/>
    </row>
    <row r="18" spans="1:12" ht="15" x14ac:dyDescent="0.25">
      <c r="A18" s="29">
        <f>+A16+1</f>
        <v>2</v>
      </c>
      <c r="B18"/>
      <c r="C18" t="s">
        <v>237</v>
      </c>
      <c r="D18" s="23"/>
      <c r="E18" s="250">
        <v>4007650.4438954559</v>
      </c>
      <c r="F18" s="32" t="s">
        <v>236</v>
      </c>
      <c r="G18" s="33">
        <f>I26</f>
        <v>8</v>
      </c>
      <c r="H18" s="14"/>
      <c r="I18" s="36">
        <f>+E18*G18</f>
        <v>32061203.551163647</v>
      </c>
      <c r="J18" s="21"/>
      <c r="K18" s="22"/>
      <c r="L18" s="21"/>
    </row>
    <row r="19" spans="1:12" ht="15" x14ac:dyDescent="0.25">
      <c r="A19" s="29">
        <f>+A18+1</f>
        <v>3</v>
      </c>
      <c r="B19"/>
      <c r="C19" t="s">
        <v>238</v>
      </c>
      <c r="D19" s="23"/>
      <c r="E19" s="37">
        <f>SUM(E16:E18)</f>
        <v>8924705.7392665315</v>
      </c>
      <c r="F19" s="14"/>
      <c r="G19" s="14"/>
      <c r="H19" s="14"/>
      <c r="I19" s="37">
        <f>SUM(I16:I18)</f>
        <v>95982922.39098762</v>
      </c>
      <c r="J19" s="26"/>
      <c r="K19" s="26"/>
      <c r="L19" s="27"/>
    </row>
    <row r="20" spans="1:12" ht="15" x14ac:dyDescent="0.25">
      <c r="A20" s="78"/>
      <c r="B20"/>
      <c r="C20" t="s">
        <v>157</v>
      </c>
      <c r="D20" s="23"/>
      <c r="E20" s="35" t="s">
        <v>157</v>
      </c>
      <c r="F20" s="14"/>
      <c r="G20" s="14"/>
      <c r="H20" s="14"/>
      <c r="I20" s="14"/>
      <c r="J20" s="26"/>
      <c r="K20" s="26"/>
      <c r="L20" s="27"/>
    </row>
    <row r="21" spans="1:12" ht="15.75" thickBot="1" x14ac:dyDescent="0.3">
      <c r="A21" s="29">
        <f>+A19+1</f>
        <v>4</v>
      </c>
      <c r="B21"/>
      <c r="C21" t="s">
        <v>114</v>
      </c>
      <c r="D21" s="23"/>
      <c r="E21" s="14"/>
      <c r="F21" s="14"/>
      <c r="G21" s="14"/>
      <c r="H21" s="14"/>
      <c r="I21" s="63">
        <f>I19/E19</f>
        <v>10.754743651511795</v>
      </c>
      <c r="J21" s="26"/>
      <c r="K21" s="26"/>
      <c r="L21" s="27"/>
    </row>
    <row r="22" spans="1:12" ht="15.75" thickTop="1" x14ac:dyDescent="0.25">
      <c r="A22" s="78"/>
      <c r="B22"/>
      <c r="C22"/>
      <c r="D22" s="23"/>
      <c r="E22" s="14"/>
      <c r="F22" s="14"/>
      <c r="G22" s="14"/>
      <c r="H22" s="14"/>
      <c r="I22" s="14"/>
      <c r="J22" s="26"/>
      <c r="K22" s="26"/>
      <c r="L22" s="27"/>
    </row>
    <row r="23" spans="1:12" ht="15" x14ac:dyDescent="0.25">
      <c r="A23" s="29">
        <f>+A21+1</f>
        <v>5</v>
      </c>
      <c r="B23"/>
      <c r="C23" t="s">
        <v>239</v>
      </c>
      <c r="D23" s="23"/>
      <c r="E23" s="14"/>
      <c r="F23" s="14"/>
      <c r="G23" s="14" t="s">
        <v>157</v>
      </c>
      <c r="H23" s="14"/>
      <c r="I23" s="14"/>
      <c r="J23" s="26"/>
      <c r="K23" s="26"/>
      <c r="L23" s="27"/>
    </row>
    <row r="24" spans="1:12" ht="15" x14ac:dyDescent="0.25">
      <c r="A24" s="29">
        <f>+A23+1</f>
        <v>6</v>
      </c>
      <c r="B24"/>
      <c r="C24" t="s">
        <v>240</v>
      </c>
      <c r="D24" s="23"/>
      <c r="E24" s="38">
        <f>+'Page 5'!G24</f>
        <v>12</v>
      </c>
      <c r="F24" s="32" t="s">
        <v>241</v>
      </c>
      <c r="G24" s="38">
        <v>1</v>
      </c>
      <c r="H24" s="39" t="s">
        <v>242</v>
      </c>
      <c r="I24" s="33">
        <f>+E24+G24</f>
        <v>13</v>
      </c>
      <c r="J24" s="26"/>
      <c r="K24" s="26"/>
      <c r="L24" s="27"/>
    </row>
    <row r="25" spans="1:12" ht="15" x14ac:dyDescent="0.25">
      <c r="A25" s="78"/>
      <c r="B25"/>
      <c r="C25"/>
      <c r="D25" s="23"/>
      <c r="E25" s="14"/>
      <c r="F25" s="14"/>
      <c r="G25" s="14"/>
      <c r="H25" s="14"/>
      <c r="I25" s="14"/>
      <c r="J25" s="26"/>
      <c r="K25" s="26"/>
      <c r="L25" s="27"/>
    </row>
    <row r="26" spans="1:12" ht="15" x14ac:dyDescent="0.25">
      <c r="A26" s="29">
        <f>+A24+1</f>
        <v>7</v>
      </c>
      <c r="B26"/>
      <c r="C26" t="s">
        <v>243</v>
      </c>
      <c r="D26" s="23"/>
      <c r="E26" s="38">
        <f>+'Page 5'!G19</f>
        <v>7</v>
      </c>
      <c r="F26" s="32" t="s">
        <v>241</v>
      </c>
      <c r="G26" s="38">
        <v>1</v>
      </c>
      <c r="H26" s="39" t="s">
        <v>242</v>
      </c>
      <c r="I26" s="33">
        <f>+E26+G26</f>
        <v>8</v>
      </c>
      <c r="J26" s="26"/>
      <c r="K26" s="26"/>
      <c r="L26" s="27"/>
    </row>
    <row r="27" spans="1:12" ht="15" x14ac:dyDescent="0.25">
      <c r="A27" s="23"/>
      <c r="B27"/>
      <c r="C27" s="23"/>
      <c r="D27" s="23"/>
      <c r="E27" s="23"/>
      <c r="F27" s="23"/>
      <c r="G27" s="23"/>
      <c r="H27" s="23"/>
      <c r="I27" s="23"/>
      <c r="J27" s="26"/>
      <c r="K27" s="26"/>
      <c r="L27" s="27"/>
    </row>
    <row r="28" spans="1:12" ht="15" x14ac:dyDescent="0.25">
      <c r="B28"/>
      <c r="C28" s="24" t="s">
        <v>77</v>
      </c>
      <c r="D28" s="23"/>
      <c r="E28" s="23"/>
      <c r="F28" s="23"/>
      <c r="G28" s="23"/>
      <c r="H28" s="23"/>
      <c r="I28" s="23"/>
      <c r="J28" s="26"/>
      <c r="K28" s="26"/>
      <c r="L28" s="27"/>
    </row>
    <row r="29" spans="1:12" ht="15" x14ac:dyDescent="0.25">
      <c r="B29"/>
      <c r="C29" t="s">
        <v>244</v>
      </c>
      <c r="D29" s="23"/>
      <c r="E29" s="23"/>
      <c r="F29" s="23"/>
      <c r="G29" s="23"/>
      <c r="H29" s="23"/>
      <c r="I29" s="23"/>
      <c r="J29" s="20"/>
      <c r="K29" s="20"/>
      <c r="L29" s="20"/>
    </row>
    <row r="30" spans="1:12" ht="15" x14ac:dyDescent="0.25">
      <c r="B30"/>
      <c r="C30" t="s">
        <v>245</v>
      </c>
      <c r="D30" s="23"/>
      <c r="E30" s="23"/>
      <c r="F30" s="23"/>
      <c r="G30" s="23"/>
      <c r="H30" s="23"/>
      <c r="I30" s="23"/>
      <c r="J30" s="20"/>
      <c r="K30" s="20"/>
      <c r="L30" s="20"/>
    </row>
    <row r="31" spans="1:12" ht="15" x14ac:dyDescent="0.25">
      <c r="B31"/>
      <c r="D31" s="23"/>
      <c r="E31" s="23"/>
      <c r="F31" s="23"/>
      <c r="G31" s="23"/>
      <c r="H31" s="23"/>
      <c r="I31" s="23"/>
      <c r="J31" s="20"/>
      <c r="K31" s="20"/>
      <c r="L31" s="20"/>
    </row>
    <row r="32" spans="1:12" ht="15" x14ac:dyDescent="0.25">
      <c r="B32"/>
      <c r="D32" s="23"/>
      <c r="E32" s="23"/>
      <c r="F32" s="23"/>
      <c r="G32" s="23"/>
      <c r="H32" s="23"/>
      <c r="I32" s="23"/>
    </row>
    <row r="33" spans="1:12" ht="15" x14ac:dyDescent="0.25">
      <c r="B33"/>
      <c r="D33" s="23"/>
      <c r="E33" s="23"/>
      <c r="F33" s="23"/>
      <c r="G33" s="23"/>
      <c r="H33" s="23"/>
      <c r="I33" s="23"/>
    </row>
    <row r="34" spans="1:12" ht="15" x14ac:dyDescent="0.25">
      <c r="A34" s="23"/>
      <c r="B34"/>
      <c r="C34" s="25"/>
      <c r="D34" s="23"/>
      <c r="E34" s="23"/>
      <c r="F34" s="23"/>
      <c r="G34" s="23"/>
      <c r="H34" s="23"/>
      <c r="I34" s="23"/>
    </row>
    <row r="35" spans="1:12" x14ac:dyDescent="0.2">
      <c r="A35" s="23"/>
    </row>
    <row r="36" spans="1:12" x14ac:dyDescent="0.2">
      <c r="A36" s="23"/>
    </row>
    <row r="37" spans="1:12" x14ac:dyDescent="0.2">
      <c r="A37" s="23"/>
    </row>
    <row r="43" spans="1:12" ht="15" x14ac:dyDescent="0.25">
      <c r="A43"/>
      <c r="B43"/>
      <c r="C43"/>
      <c r="D43"/>
      <c r="E43"/>
      <c r="F43"/>
      <c r="G43"/>
      <c r="H43"/>
      <c r="I43"/>
      <c r="J43"/>
      <c r="K43"/>
      <c r="L43"/>
    </row>
    <row r="44" spans="1:12" ht="15" x14ac:dyDescent="0.25">
      <c r="A44"/>
      <c r="B44"/>
      <c r="C44"/>
      <c r="D44"/>
      <c r="E44"/>
      <c r="F44"/>
      <c r="G44"/>
      <c r="H44"/>
      <c r="I44"/>
      <c r="J44"/>
      <c r="K44"/>
      <c r="L44"/>
    </row>
    <row r="45" spans="1:12" ht="15" x14ac:dyDescent="0.25">
      <c r="A45"/>
      <c r="B45"/>
      <c r="C45"/>
      <c r="D45"/>
      <c r="E45"/>
      <c r="F45"/>
      <c r="G45"/>
      <c r="H45"/>
      <c r="I45"/>
      <c r="J45"/>
      <c r="K45"/>
      <c r="L45"/>
    </row>
  </sheetData>
  <mergeCells count="7">
    <mergeCell ref="A10:I10"/>
    <mergeCell ref="A3:I3"/>
    <mergeCell ref="A4:I4"/>
    <mergeCell ref="A6:I6"/>
    <mergeCell ref="A7:I7"/>
    <mergeCell ref="A8:I8"/>
    <mergeCell ref="A5:I5"/>
  </mergeCells>
  <pageMargins left="1" right="0.75" top="1" bottom="1" header="0.5" footer="0.5"/>
  <pageSetup orientation="portrait" horizontalDpi="4294967292" verticalDpi="4294967292" r:id="rId1"/>
  <headerFooter alignWithMargins="0">
    <oddHeader>&amp;RPage &amp;P of &amp;N</oddHeader>
    <oddFooter xml:space="preserve">&amp;R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9"/>
  <dimension ref="A1:M45"/>
  <sheetViews>
    <sheetView view="pageLayout" zoomScaleNormal="100" workbookViewId="0"/>
  </sheetViews>
  <sheetFormatPr defaultRowHeight="12.75" x14ac:dyDescent="0.2"/>
  <cols>
    <col min="1" max="1" width="5.28515625" style="15" customWidth="1"/>
    <col min="2" max="2" width="1.85546875" style="15" customWidth="1"/>
    <col min="3" max="3" width="11.28515625" style="15" customWidth="1"/>
    <col min="4" max="4" width="1.85546875" style="15" customWidth="1"/>
    <col min="5" max="5" width="9" style="15" customWidth="1"/>
    <col min="6" max="6" width="1.85546875" style="15" customWidth="1"/>
    <col min="7" max="7" width="12.42578125" style="15" customWidth="1"/>
    <col min="8" max="8" width="1.85546875" style="15" customWidth="1"/>
    <col min="9" max="9" width="9" style="15" customWidth="1"/>
    <col min="10" max="10" width="1.85546875" style="15" customWidth="1"/>
    <col min="11" max="11" width="12.42578125" style="15" customWidth="1"/>
    <col min="12" max="12" width="1.85546875" style="15" customWidth="1"/>
    <col min="13" max="13" width="11.28515625" style="15" customWidth="1"/>
    <col min="14" max="256" width="9.140625" style="15"/>
    <col min="257" max="257" width="4.7109375" style="15" customWidth="1"/>
    <col min="258" max="258" width="2.7109375" style="15" customWidth="1"/>
    <col min="259" max="259" width="25.7109375" style="15" customWidth="1"/>
    <col min="260" max="260" width="2.7109375" style="15" customWidth="1"/>
    <col min="261" max="261" width="15.7109375" style="15" customWidth="1"/>
    <col min="262" max="262" width="2.7109375" style="15" customWidth="1"/>
    <col min="263" max="263" width="15.7109375" style="15" customWidth="1"/>
    <col min="264" max="512" width="9.140625" style="15"/>
    <col min="513" max="513" width="4.7109375" style="15" customWidth="1"/>
    <col min="514" max="514" width="2.7109375" style="15" customWidth="1"/>
    <col min="515" max="515" width="25.7109375" style="15" customWidth="1"/>
    <col min="516" max="516" width="2.7109375" style="15" customWidth="1"/>
    <col min="517" max="517" width="15.7109375" style="15" customWidth="1"/>
    <col min="518" max="518" width="2.7109375" style="15" customWidth="1"/>
    <col min="519" max="519" width="15.7109375" style="15" customWidth="1"/>
    <col min="520" max="768" width="9.140625" style="15"/>
    <col min="769" max="769" width="4.7109375" style="15" customWidth="1"/>
    <col min="770" max="770" width="2.7109375" style="15" customWidth="1"/>
    <col min="771" max="771" width="25.7109375" style="15" customWidth="1"/>
    <col min="772" max="772" width="2.7109375" style="15" customWidth="1"/>
    <col min="773" max="773" width="15.7109375" style="15" customWidth="1"/>
    <col min="774" max="774" width="2.7109375" style="15" customWidth="1"/>
    <col min="775" max="775" width="15.7109375" style="15" customWidth="1"/>
    <col min="776" max="1024" width="9.140625" style="15"/>
    <col min="1025" max="1025" width="4.7109375" style="15" customWidth="1"/>
    <col min="1026" max="1026" width="2.7109375" style="15" customWidth="1"/>
    <col min="1027" max="1027" width="25.7109375" style="15" customWidth="1"/>
    <col min="1028" max="1028" width="2.7109375" style="15" customWidth="1"/>
    <col min="1029" max="1029" width="15.7109375" style="15" customWidth="1"/>
    <col min="1030" max="1030" width="2.7109375" style="15" customWidth="1"/>
    <col min="1031" max="1031" width="15.7109375" style="15" customWidth="1"/>
    <col min="1032" max="1280" width="9.140625" style="15"/>
    <col min="1281" max="1281" width="4.7109375" style="15" customWidth="1"/>
    <col min="1282" max="1282" width="2.7109375" style="15" customWidth="1"/>
    <col min="1283" max="1283" width="25.7109375" style="15" customWidth="1"/>
    <col min="1284" max="1284" width="2.7109375" style="15" customWidth="1"/>
    <col min="1285" max="1285" width="15.7109375" style="15" customWidth="1"/>
    <col min="1286" max="1286" width="2.7109375" style="15" customWidth="1"/>
    <col min="1287" max="1287" width="15.7109375" style="15" customWidth="1"/>
    <col min="1288" max="1536" width="9.140625" style="15"/>
    <col min="1537" max="1537" width="4.7109375" style="15" customWidth="1"/>
    <col min="1538" max="1538" width="2.7109375" style="15" customWidth="1"/>
    <col min="1539" max="1539" width="25.7109375" style="15" customWidth="1"/>
    <col min="1540" max="1540" width="2.7109375" style="15" customWidth="1"/>
    <col min="1541" max="1541" width="15.7109375" style="15" customWidth="1"/>
    <col min="1542" max="1542" width="2.7109375" style="15" customWidth="1"/>
    <col min="1543" max="1543" width="15.7109375" style="15" customWidth="1"/>
    <col min="1544" max="1792" width="9.140625" style="15"/>
    <col min="1793" max="1793" width="4.7109375" style="15" customWidth="1"/>
    <col min="1794" max="1794" width="2.7109375" style="15" customWidth="1"/>
    <col min="1795" max="1795" width="25.7109375" style="15" customWidth="1"/>
    <col min="1796" max="1796" width="2.7109375" style="15" customWidth="1"/>
    <col min="1797" max="1797" width="15.7109375" style="15" customWidth="1"/>
    <col min="1798" max="1798" width="2.7109375" style="15" customWidth="1"/>
    <col min="1799" max="1799" width="15.7109375" style="15" customWidth="1"/>
    <col min="1800" max="2048" width="9.140625" style="15"/>
    <col min="2049" max="2049" width="4.7109375" style="15" customWidth="1"/>
    <col min="2050" max="2050" width="2.7109375" style="15" customWidth="1"/>
    <col min="2051" max="2051" width="25.7109375" style="15" customWidth="1"/>
    <col min="2052" max="2052" width="2.7109375" style="15" customWidth="1"/>
    <col min="2053" max="2053" width="15.7109375" style="15" customWidth="1"/>
    <col min="2054" max="2054" width="2.7109375" style="15" customWidth="1"/>
    <col min="2055" max="2055" width="15.7109375" style="15" customWidth="1"/>
    <col min="2056" max="2304" width="9.140625" style="15"/>
    <col min="2305" max="2305" width="4.7109375" style="15" customWidth="1"/>
    <col min="2306" max="2306" width="2.7109375" style="15" customWidth="1"/>
    <col min="2307" max="2307" width="25.7109375" style="15" customWidth="1"/>
    <col min="2308" max="2308" width="2.7109375" style="15" customWidth="1"/>
    <col min="2309" max="2309" width="15.7109375" style="15" customWidth="1"/>
    <col min="2310" max="2310" width="2.7109375" style="15" customWidth="1"/>
    <col min="2311" max="2311" width="15.7109375" style="15" customWidth="1"/>
    <col min="2312" max="2560" width="9.140625" style="15"/>
    <col min="2561" max="2561" width="4.7109375" style="15" customWidth="1"/>
    <col min="2562" max="2562" width="2.7109375" style="15" customWidth="1"/>
    <col min="2563" max="2563" width="25.7109375" style="15" customWidth="1"/>
    <col min="2564" max="2564" width="2.7109375" style="15" customWidth="1"/>
    <col min="2565" max="2565" width="15.7109375" style="15" customWidth="1"/>
    <col min="2566" max="2566" width="2.7109375" style="15" customWidth="1"/>
    <col min="2567" max="2567" width="15.7109375" style="15" customWidth="1"/>
    <col min="2568" max="2816" width="9.140625" style="15"/>
    <col min="2817" max="2817" width="4.7109375" style="15" customWidth="1"/>
    <col min="2818" max="2818" width="2.7109375" style="15" customWidth="1"/>
    <col min="2819" max="2819" width="25.7109375" style="15" customWidth="1"/>
    <col min="2820" max="2820" width="2.7109375" style="15" customWidth="1"/>
    <col min="2821" max="2821" width="15.7109375" style="15" customWidth="1"/>
    <col min="2822" max="2822" width="2.7109375" style="15" customWidth="1"/>
    <col min="2823" max="2823" width="15.7109375" style="15" customWidth="1"/>
    <col min="2824" max="3072" width="9.140625" style="15"/>
    <col min="3073" max="3073" width="4.7109375" style="15" customWidth="1"/>
    <col min="3074" max="3074" width="2.7109375" style="15" customWidth="1"/>
    <col min="3075" max="3075" width="25.7109375" style="15" customWidth="1"/>
    <col min="3076" max="3076" width="2.7109375" style="15" customWidth="1"/>
    <col min="3077" max="3077" width="15.7109375" style="15" customWidth="1"/>
    <col min="3078" max="3078" width="2.7109375" style="15" customWidth="1"/>
    <col min="3079" max="3079" width="15.7109375" style="15" customWidth="1"/>
    <col min="3080" max="3328" width="9.140625" style="15"/>
    <col min="3329" max="3329" width="4.7109375" style="15" customWidth="1"/>
    <col min="3330" max="3330" width="2.7109375" style="15" customWidth="1"/>
    <col min="3331" max="3331" width="25.7109375" style="15" customWidth="1"/>
    <col min="3332" max="3332" width="2.7109375" style="15" customWidth="1"/>
    <col min="3333" max="3333" width="15.7109375" style="15" customWidth="1"/>
    <col min="3334" max="3334" width="2.7109375" style="15" customWidth="1"/>
    <col min="3335" max="3335" width="15.7109375" style="15" customWidth="1"/>
    <col min="3336" max="3584" width="9.140625" style="15"/>
    <col min="3585" max="3585" width="4.7109375" style="15" customWidth="1"/>
    <col min="3586" max="3586" width="2.7109375" style="15" customWidth="1"/>
    <col min="3587" max="3587" width="25.7109375" style="15" customWidth="1"/>
    <col min="3588" max="3588" width="2.7109375" style="15" customWidth="1"/>
    <col min="3589" max="3589" width="15.7109375" style="15" customWidth="1"/>
    <col min="3590" max="3590" width="2.7109375" style="15" customWidth="1"/>
    <col min="3591" max="3591" width="15.7109375" style="15" customWidth="1"/>
    <col min="3592" max="3840" width="9.140625" style="15"/>
    <col min="3841" max="3841" width="4.7109375" style="15" customWidth="1"/>
    <col min="3842" max="3842" width="2.7109375" style="15" customWidth="1"/>
    <col min="3843" max="3843" width="25.7109375" style="15" customWidth="1"/>
    <col min="3844" max="3844" width="2.7109375" style="15" customWidth="1"/>
    <col min="3845" max="3845" width="15.7109375" style="15" customWidth="1"/>
    <col min="3846" max="3846" width="2.7109375" style="15" customWidth="1"/>
    <col min="3847" max="3847" width="15.7109375" style="15" customWidth="1"/>
    <col min="3848" max="4096" width="9.140625" style="15"/>
    <col min="4097" max="4097" width="4.7109375" style="15" customWidth="1"/>
    <col min="4098" max="4098" width="2.7109375" style="15" customWidth="1"/>
    <col min="4099" max="4099" width="25.7109375" style="15" customWidth="1"/>
    <col min="4100" max="4100" width="2.7109375" style="15" customWidth="1"/>
    <col min="4101" max="4101" width="15.7109375" style="15" customWidth="1"/>
    <col min="4102" max="4102" width="2.7109375" style="15" customWidth="1"/>
    <col min="4103" max="4103" width="15.7109375" style="15" customWidth="1"/>
    <col min="4104" max="4352" width="9.140625" style="15"/>
    <col min="4353" max="4353" width="4.7109375" style="15" customWidth="1"/>
    <col min="4354" max="4354" width="2.7109375" style="15" customWidth="1"/>
    <col min="4355" max="4355" width="25.7109375" style="15" customWidth="1"/>
    <col min="4356" max="4356" width="2.7109375" style="15" customWidth="1"/>
    <col min="4357" max="4357" width="15.7109375" style="15" customWidth="1"/>
    <col min="4358" max="4358" width="2.7109375" style="15" customWidth="1"/>
    <col min="4359" max="4359" width="15.7109375" style="15" customWidth="1"/>
    <col min="4360" max="4608" width="9.140625" style="15"/>
    <col min="4609" max="4609" width="4.7109375" style="15" customWidth="1"/>
    <col min="4610" max="4610" width="2.7109375" style="15" customWidth="1"/>
    <col min="4611" max="4611" width="25.7109375" style="15" customWidth="1"/>
    <col min="4612" max="4612" width="2.7109375" style="15" customWidth="1"/>
    <col min="4613" max="4613" width="15.7109375" style="15" customWidth="1"/>
    <col min="4614" max="4614" width="2.7109375" style="15" customWidth="1"/>
    <col min="4615" max="4615" width="15.7109375" style="15" customWidth="1"/>
    <col min="4616" max="4864" width="9.140625" style="15"/>
    <col min="4865" max="4865" width="4.7109375" style="15" customWidth="1"/>
    <col min="4866" max="4866" width="2.7109375" style="15" customWidth="1"/>
    <col min="4867" max="4867" width="25.7109375" style="15" customWidth="1"/>
    <col min="4868" max="4868" width="2.7109375" style="15" customWidth="1"/>
    <col min="4869" max="4869" width="15.7109375" style="15" customWidth="1"/>
    <col min="4870" max="4870" width="2.7109375" style="15" customWidth="1"/>
    <col min="4871" max="4871" width="15.7109375" style="15" customWidth="1"/>
    <col min="4872" max="5120" width="9.140625" style="15"/>
    <col min="5121" max="5121" width="4.7109375" style="15" customWidth="1"/>
    <col min="5122" max="5122" width="2.7109375" style="15" customWidth="1"/>
    <col min="5123" max="5123" width="25.7109375" style="15" customWidth="1"/>
    <col min="5124" max="5124" width="2.7109375" style="15" customWidth="1"/>
    <col min="5125" max="5125" width="15.7109375" style="15" customWidth="1"/>
    <col min="5126" max="5126" width="2.7109375" style="15" customWidth="1"/>
    <col min="5127" max="5127" width="15.7109375" style="15" customWidth="1"/>
    <col min="5128" max="5376" width="9.140625" style="15"/>
    <col min="5377" max="5377" width="4.7109375" style="15" customWidth="1"/>
    <col min="5378" max="5378" width="2.7109375" style="15" customWidth="1"/>
    <col min="5379" max="5379" width="25.7109375" style="15" customWidth="1"/>
    <col min="5380" max="5380" width="2.7109375" style="15" customWidth="1"/>
    <col min="5381" max="5381" width="15.7109375" style="15" customWidth="1"/>
    <col min="5382" max="5382" width="2.7109375" style="15" customWidth="1"/>
    <col min="5383" max="5383" width="15.7109375" style="15" customWidth="1"/>
    <col min="5384" max="5632" width="9.140625" style="15"/>
    <col min="5633" max="5633" width="4.7109375" style="15" customWidth="1"/>
    <col min="5634" max="5634" width="2.7109375" style="15" customWidth="1"/>
    <col min="5635" max="5635" width="25.7109375" style="15" customWidth="1"/>
    <col min="5636" max="5636" width="2.7109375" style="15" customWidth="1"/>
    <col min="5637" max="5637" width="15.7109375" style="15" customWidth="1"/>
    <col min="5638" max="5638" width="2.7109375" style="15" customWidth="1"/>
    <col min="5639" max="5639" width="15.7109375" style="15" customWidth="1"/>
    <col min="5640" max="5888" width="9.140625" style="15"/>
    <col min="5889" max="5889" width="4.7109375" style="15" customWidth="1"/>
    <col min="5890" max="5890" width="2.7109375" style="15" customWidth="1"/>
    <col min="5891" max="5891" width="25.7109375" style="15" customWidth="1"/>
    <col min="5892" max="5892" width="2.7109375" style="15" customWidth="1"/>
    <col min="5893" max="5893" width="15.7109375" style="15" customWidth="1"/>
    <col min="5894" max="5894" width="2.7109375" style="15" customWidth="1"/>
    <col min="5895" max="5895" width="15.7109375" style="15" customWidth="1"/>
    <col min="5896" max="6144" width="9.140625" style="15"/>
    <col min="6145" max="6145" width="4.7109375" style="15" customWidth="1"/>
    <col min="6146" max="6146" width="2.7109375" style="15" customWidth="1"/>
    <col min="6147" max="6147" width="25.7109375" style="15" customWidth="1"/>
    <col min="6148" max="6148" width="2.7109375" style="15" customWidth="1"/>
    <col min="6149" max="6149" width="15.7109375" style="15" customWidth="1"/>
    <col min="6150" max="6150" width="2.7109375" style="15" customWidth="1"/>
    <col min="6151" max="6151" width="15.7109375" style="15" customWidth="1"/>
    <col min="6152" max="6400" width="9.140625" style="15"/>
    <col min="6401" max="6401" width="4.7109375" style="15" customWidth="1"/>
    <col min="6402" max="6402" width="2.7109375" style="15" customWidth="1"/>
    <col min="6403" max="6403" width="25.7109375" style="15" customWidth="1"/>
    <col min="6404" max="6404" width="2.7109375" style="15" customWidth="1"/>
    <col min="6405" max="6405" width="15.7109375" style="15" customWidth="1"/>
    <col min="6406" max="6406" width="2.7109375" style="15" customWidth="1"/>
    <col min="6407" max="6407" width="15.7109375" style="15" customWidth="1"/>
    <col min="6408" max="6656" width="9.140625" style="15"/>
    <col min="6657" max="6657" width="4.7109375" style="15" customWidth="1"/>
    <col min="6658" max="6658" width="2.7109375" style="15" customWidth="1"/>
    <col min="6659" max="6659" width="25.7109375" style="15" customWidth="1"/>
    <col min="6660" max="6660" width="2.7109375" style="15" customWidth="1"/>
    <col min="6661" max="6661" width="15.7109375" style="15" customWidth="1"/>
    <col min="6662" max="6662" width="2.7109375" style="15" customWidth="1"/>
    <col min="6663" max="6663" width="15.7109375" style="15" customWidth="1"/>
    <col min="6664" max="6912" width="9.140625" style="15"/>
    <col min="6913" max="6913" width="4.7109375" style="15" customWidth="1"/>
    <col min="6914" max="6914" width="2.7109375" style="15" customWidth="1"/>
    <col min="6915" max="6915" width="25.7109375" style="15" customWidth="1"/>
    <col min="6916" max="6916" width="2.7109375" style="15" customWidth="1"/>
    <col min="6917" max="6917" width="15.7109375" style="15" customWidth="1"/>
    <col min="6918" max="6918" width="2.7109375" style="15" customWidth="1"/>
    <col min="6919" max="6919" width="15.7109375" style="15" customWidth="1"/>
    <col min="6920" max="7168" width="9.140625" style="15"/>
    <col min="7169" max="7169" width="4.7109375" style="15" customWidth="1"/>
    <col min="7170" max="7170" width="2.7109375" style="15" customWidth="1"/>
    <col min="7171" max="7171" width="25.7109375" style="15" customWidth="1"/>
    <col min="7172" max="7172" width="2.7109375" style="15" customWidth="1"/>
    <col min="7173" max="7173" width="15.7109375" style="15" customWidth="1"/>
    <col min="7174" max="7174" width="2.7109375" style="15" customWidth="1"/>
    <col min="7175" max="7175" width="15.7109375" style="15" customWidth="1"/>
    <col min="7176" max="7424" width="9.140625" style="15"/>
    <col min="7425" max="7425" width="4.7109375" style="15" customWidth="1"/>
    <col min="7426" max="7426" width="2.7109375" style="15" customWidth="1"/>
    <col min="7427" max="7427" width="25.7109375" style="15" customWidth="1"/>
    <col min="7428" max="7428" width="2.7109375" style="15" customWidth="1"/>
    <col min="7429" max="7429" width="15.7109375" style="15" customWidth="1"/>
    <col min="7430" max="7430" width="2.7109375" style="15" customWidth="1"/>
    <col min="7431" max="7431" width="15.7109375" style="15" customWidth="1"/>
    <col min="7432" max="7680" width="9.140625" style="15"/>
    <col min="7681" max="7681" width="4.7109375" style="15" customWidth="1"/>
    <col min="7682" max="7682" width="2.7109375" style="15" customWidth="1"/>
    <col min="7683" max="7683" width="25.7109375" style="15" customWidth="1"/>
    <col min="7684" max="7684" width="2.7109375" style="15" customWidth="1"/>
    <col min="7685" max="7685" width="15.7109375" style="15" customWidth="1"/>
    <col min="7686" max="7686" width="2.7109375" style="15" customWidth="1"/>
    <col min="7687" max="7687" width="15.7109375" style="15" customWidth="1"/>
    <col min="7688" max="7936" width="9.140625" style="15"/>
    <col min="7937" max="7937" width="4.7109375" style="15" customWidth="1"/>
    <col min="7938" max="7938" width="2.7109375" style="15" customWidth="1"/>
    <col min="7939" max="7939" width="25.7109375" style="15" customWidth="1"/>
    <col min="7940" max="7940" width="2.7109375" style="15" customWidth="1"/>
    <col min="7941" max="7941" width="15.7109375" style="15" customWidth="1"/>
    <col min="7942" max="7942" width="2.7109375" style="15" customWidth="1"/>
    <col min="7943" max="7943" width="15.7109375" style="15" customWidth="1"/>
    <col min="7944" max="8192" width="9.140625" style="15"/>
    <col min="8193" max="8193" width="4.7109375" style="15" customWidth="1"/>
    <col min="8194" max="8194" width="2.7109375" style="15" customWidth="1"/>
    <col min="8195" max="8195" width="25.7109375" style="15" customWidth="1"/>
    <col min="8196" max="8196" width="2.7109375" style="15" customWidth="1"/>
    <col min="8197" max="8197" width="15.7109375" style="15" customWidth="1"/>
    <col min="8198" max="8198" width="2.7109375" style="15" customWidth="1"/>
    <col min="8199" max="8199" width="15.7109375" style="15" customWidth="1"/>
    <col min="8200" max="8448" width="9.140625" style="15"/>
    <col min="8449" max="8449" width="4.7109375" style="15" customWidth="1"/>
    <col min="8450" max="8450" width="2.7109375" style="15" customWidth="1"/>
    <col min="8451" max="8451" width="25.7109375" style="15" customWidth="1"/>
    <col min="8452" max="8452" width="2.7109375" style="15" customWidth="1"/>
    <col min="8453" max="8453" width="15.7109375" style="15" customWidth="1"/>
    <col min="8454" max="8454" width="2.7109375" style="15" customWidth="1"/>
    <col min="8455" max="8455" width="15.7109375" style="15" customWidth="1"/>
    <col min="8456" max="8704" width="9.140625" style="15"/>
    <col min="8705" max="8705" width="4.7109375" style="15" customWidth="1"/>
    <col min="8706" max="8706" width="2.7109375" style="15" customWidth="1"/>
    <col min="8707" max="8707" width="25.7109375" style="15" customWidth="1"/>
    <col min="8708" max="8708" width="2.7109375" style="15" customWidth="1"/>
    <col min="8709" max="8709" width="15.7109375" style="15" customWidth="1"/>
    <col min="8710" max="8710" width="2.7109375" style="15" customWidth="1"/>
    <col min="8711" max="8711" width="15.7109375" style="15" customWidth="1"/>
    <col min="8712" max="8960" width="9.140625" style="15"/>
    <col min="8961" max="8961" width="4.7109375" style="15" customWidth="1"/>
    <col min="8962" max="8962" width="2.7109375" style="15" customWidth="1"/>
    <col min="8963" max="8963" width="25.7109375" style="15" customWidth="1"/>
    <col min="8964" max="8964" width="2.7109375" style="15" customWidth="1"/>
    <col min="8965" max="8965" width="15.7109375" style="15" customWidth="1"/>
    <col min="8966" max="8966" width="2.7109375" style="15" customWidth="1"/>
    <col min="8967" max="8967" width="15.7109375" style="15" customWidth="1"/>
    <col min="8968" max="9216" width="9.140625" style="15"/>
    <col min="9217" max="9217" width="4.7109375" style="15" customWidth="1"/>
    <col min="9218" max="9218" width="2.7109375" style="15" customWidth="1"/>
    <col min="9219" max="9219" width="25.7109375" style="15" customWidth="1"/>
    <col min="9220" max="9220" width="2.7109375" style="15" customWidth="1"/>
    <col min="9221" max="9221" width="15.7109375" style="15" customWidth="1"/>
    <col min="9222" max="9222" width="2.7109375" style="15" customWidth="1"/>
    <col min="9223" max="9223" width="15.7109375" style="15" customWidth="1"/>
    <col min="9224" max="9472" width="9.140625" style="15"/>
    <col min="9473" max="9473" width="4.7109375" style="15" customWidth="1"/>
    <col min="9474" max="9474" width="2.7109375" style="15" customWidth="1"/>
    <col min="9475" max="9475" width="25.7109375" style="15" customWidth="1"/>
    <col min="9476" max="9476" width="2.7109375" style="15" customWidth="1"/>
    <col min="9477" max="9477" width="15.7109375" style="15" customWidth="1"/>
    <col min="9478" max="9478" width="2.7109375" style="15" customWidth="1"/>
    <col min="9479" max="9479" width="15.7109375" style="15" customWidth="1"/>
    <col min="9480" max="9728" width="9.140625" style="15"/>
    <col min="9729" max="9729" width="4.7109375" style="15" customWidth="1"/>
    <col min="9730" max="9730" width="2.7109375" style="15" customWidth="1"/>
    <col min="9731" max="9731" width="25.7109375" style="15" customWidth="1"/>
    <col min="9732" max="9732" width="2.7109375" style="15" customWidth="1"/>
    <col min="9733" max="9733" width="15.7109375" style="15" customWidth="1"/>
    <col min="9734" max="9734" width="2.7109375" style="15" customWidth="1"/>
    <col min="9735" max="9735" width="15.7109375" style="15" customWidth="1"/>
    <col min="9736" max="9984" width="9.140625" style="15"/>
    <col min="9985" max="9985" width="4.7109375" style="15" customWidth="1"/>
    <col min="9986" max="9986" width="2.7109375" style="15" customWidth="1"/>
    <col min="9987" max="9987" width="25.7109375" style="15" customWidth="1"/>
    <col min="9988" max="9988" width="2.7109375" style="15" customWidth="1"/>
    <col min="9989" max="9989" width="15.7109375" style="15" customWidth="1"/>
    <col min="9990" max="9990" width="2.7109375" style="15" customWidth="1"/>
    <col min="9991" max="9991" width="15.7109375" style="15" customWidth="1"/>
    <col min="9992" max="10240" width="9.140625" style="15"/>
    <col min="10241" max="10241" width="4.7109375" style="15" customWidth="1"/>
    <col min="10242" max="10242" width="2.7109375" style="15" customWidth="1"/>
    <col min="10243" max="10243" width="25.7109375" style="15" customWidth="1"/>
    <col min="10244" max="10244" width="2.7109375" style="15" customWidth="1"/>
    <col min="10245" max="10245" width="15.7109375" style="15" customWidth="1"/>
    <col min="10246" max="10246" width="2.7109375" style="15" customWidth="1"/>
    <col min="10247" max="10247" width="15.7109375" style="15" customWidth="1"/>
    <col min="10248" max="10496" width="9.140625" style="15"/>
    <col min="10497" max="10497" width="4.7109375" style="15" customWidth="1"/>
    <col min="10498" max="10498" width="2.7109375" style="15" customWidth="1"/>
    <col min="10499" max="10499" width="25.7109375" style="15" customWidth="1"/>
    <col min="10500" max="10500" width="2.7109375" style="15" customWidth="1"/>
    <col min="10501" max="10501" width="15.7109375" style="15" customWidth="1"/>
    <col min="10502" max="10502" width="2.7109375" style="15" customWidth="1"/>
    <col min="10503" max="10503" width="15.7109375" style="15" customWidth="1"/>
    <col min="10504" max="10752" width="9.140625" style="15"/>
    <col min="10753" max="10753" width="4.7109375" style="15" customWidth="1"/>
    <col min="10754" max="10754" width="2.7109375" style="15" customWidth="1"/>
    <col min="10755" max="10755" width="25.7109375" style="15" customWidth="1"/>
    <col min="10756" max="10756" width="2.7109375" style="15" customWidth="1"/>
    <col min="10757" max="10757" width="15.7109375" style="15" customWidth="1"/>
    <col min="10758" max="10758" width="2.7109375" style="15" customWidth="1"/>
    <col min="10759" max="10759" width="15.7109375" style="15" customWidth="1"/>
    <col min="10760" max="11008" width="9.140625" style="15"/>
    <col min="11009" max="11009" width="4.7109375" style="15" customWidth="1"/>
    <col min="11010" max="11010" width="2.7109375" style="15" customWidth="1"/>
    <col min="11011" max="11011" width="25.7109375" style="15" customWidth="1"/>
    <col min="11012" max="11012" width="2.7109375" style="15" customWidth="1"/>
    <col min="11013" max="11013" width="15.7109375" style="15" customWidth="1"/>
    <col min="11014" max="11014" width="2.7109375" style="15" customWidth="1"/>
    <col min="11015" max="11015" width="15.7109375" style="15" customWidth="1"/>
    <col min="11016" max="11264" width="9.140625" style="15"/>
    <col min="11265" max="11265" width="4.7109375" style="15" customWidth="1"/>
    <col min="11266" max="11266" width="2.7109375" style="15" customWidth="1"/>
    <col min="11267" max="11267" width="25.7109375" style="15" customWidth="1"/>
    <col min="11268" max="11268" width="2.7109375" style="15" customWidth="1"/>
    <col min="11269" max="11269" width="15.7109375" style="15" customWidth="1"/>
    <col min="11270" max="11270" width="2.7109375" style="15" customWidth="1"/>
    <col min="11271" max="11271" width="15.7109375" style="15" customWidth="1"/>
    <col min="11272" max="11520" width="9.140625" style="15"/>
    <col min="11521" max="11521" width="4.7109375" style="15" customWidth="1"/>
    <col min="11522" max="11522" width="2.7109375" style="15" customWidth="1"/>
    <col min="11523" max="11523" width="25.7109375" style="15" customWidth="1"/>
    <col min="11524" max="11524" width="2.7109375" style="15" customWidth="1"/>
    <col min="11525" max="11525" width="15.7109375" style="15" customWidth="1"/>
    <col min="11526" max="11526" width="2.7109375" style="15" customWidth="1"/>
    <col min="11527" max="11527" width="15.7109375" style="15" customWidth="1"/>
    <col min="11528" max="11776" width="9.140625" style="15"/>
    <col min="11777" max="11777" width="4.7109375" style="15" customWidth="1"/>
    <col min="11778" max="11778" width="2.7109375" style="15" customWidth="1"/>
    <col min="11779" max="11779" width="25.7109375" style="15" customWidth="1"/>
    <col min="11780" max="11780" width="2.7109375" style="15" customWidth="1"/>
    <col min="11781" max="11781" width="15.7109375" style="15" customWidth="1"/>
    <col min="11782" max="11782" width="2.7109375" style="15" customWidth="1"/>
    <col min="11783" max="11783" width="15.7109375" style="15" customWidth="1"/>
    <col min="11784" max="12032" width="9.140625" style="15"/>
    <col min="12033" max="12033" width="4.7109375" style="15" customWidth="1"/>
    <col min="12034" max="12034" width="2.7109375" style="15" customWidth="1"/>
    <col min="12035" max="12035" width="25.7109375" style="15" customWidth="1"/>
    <col min="12036" max="12036" width="2.7109375" style="15" customWidth="1"/>
    <col min="12037" max="12037" width="15.7109375" style="15" customWidth="1"/>
    <col min="12038" max="12038" width="2.7109375" style="15" customWidth="1"/>
    <col min="12039" max="12039" width="15.7109375" style="15" customWidth="1"/>
    <col min="12040" max="12288" width="9.140625" style="15"/>
    <col min="12289" max="12289" width="4.7109375" style="15" customWidth="1"/>
    <col min="12290" max="12290" width="2.7109375" style="15" customWidth="1"/>
    <col min="12291" max="12291" width="25.7109375" style="15" customWidth="1"/>
    <col min="12292" max="12292" width="2.7109375" style="15" customWidth="1"/>
    <col min="12293" max="12293" width="15.7109375" style="15" customWidth="1"/>
    <col min="12294" max="12294" width="2.7109375" style="15" customWidth="1"/>
    <col min="12295" max="12295" width="15.7109375" style="15" customWidth="1"/>
    <col min="12296" max="12544" width="9.140625" style="15"/>
    <col min="12545" max="12545" width="4.7109375" style="15" customWidth="1"/>
    <col min="12546" max="12546" width="2.7109375" style="15" customWidth="1"/>
    <col min="12547" max="12547" width="25.7109375" style="15" customWidth="1"/>
    <col min="12548" max="12548" width="2.7109375" style="15" customWidth="1"/>
    <col min="12549" max="12549" width="15.7109375" style="15" customWidth="1"/>
    <col min="12550" max="12550" width="2.7109375" style="15" customWidth="1"/>
    <col min="12551" max="12551" width="15.7109375" style="15" customWidth="1"/>
    <col min="12552" max="12800" width="9.140625" style="15"/>
    <col min="12801" max="12801" width="4.7109375" style="15" customWidth="1"/>
    <col min="12802" max="12802" width="2.7109375" style="15" customWidth="1"/>
    <col min="12803" max="12803" width="25.7109375" style="15" customWidth="1"/>
    <col min="12804" max="12804" width="2.7109375" style="15" customWidth="1"/>
    <col min="12805" max="12805" width="15.7109375" style="15" customWidth="1"/>
    <col min="12806" max="12806" width="2.7109375" style="15" customWidth="1"/>
    <col min="12807" max="12807" width="15.7109375" style="15" customWidth="1"/>
    <col min="12808" max="13056" width="9.140625" style="15"/>
    <col min="13057" max="13057" width="4.7109375" style="15" customWidth="1"/>
    <col min="13058" max="13058" width="2.7109375" style="15" customWidth="1"/>
    <col min="13059" max="13059" width="25.7109375" style="15" customWidth="1"/>
    <col min="13060" max="13060" width="2.7109375" style="15" customWidth="1"/>
    <col min="13061" max="13061" width="15.7109375" style="15" customWidth="1"/>
    <col min="13062" max="13062" width="2.7109375" style="15" customWidth="1"/>
    <col min="13063" max="13063" width="15.7109375" style="15" customWidth="1"/>
    <col min="13064" max="13312" width="9.140625" style="15"/>
    <col min="13313" max="13313" width="4.7109375" style="15" customWidth="1"/>
    <col min="13314" max="13314" width="2.7109375" style="15" customWidth="1"/>
    <col min="13315" max="13315" width="25.7109375" style="15" customWidth="1"/>
    <col min="13316" max="13316" width="2.7109375" style="15" customWidth="1"/>
    <col min="13317" max="13317" width="15.7109375" style="15" customWidth="1"/>
    <col min="13318" max="13318" width="2.7109375" style="15" customWidth="1"/>
    <col min="13319" max="13319" width="15.7109375" style="15" customWidth="1"/>
    <col min="13320" max="13568" width="9.140625" style="15"/>
    <col min="13569" max="13569" width="4.7109375" style="15" customWidth="1"/>
    <col min="13570" max="13570" width="2.7109375" style="15" customWidth="1"/>
    <col min="13571" max="13571" width="25.7109375" style="15" customWidth="1"/>
    <col min="13572" max="13572" width="2.7109375" style="15" customWidth="1"/>
    <col min="13573" max="13573" width="15.7109375" style="15" customWidth="1"/>
    <col min="13574" max="13574" width="2.7109375" style="15" customWidth="1"/>
    <col min="13575" max="13575" width="15.7109375" style="15" customWidth="1"/>
    <col min="13576" max="13824" width="9.140625" style="15"/>
    <col min="13825" max="13825" width="4.7109375" style="15" customWidth="1"/>
    <col min="13826" max="13826" width="2.7109375" style="15" customWidth="1"/>
    <col min="13827" max="13827" width="25.7109375" style="15" customWidth="1"/>
    <col min="13828" max="13828" width="2.7109375" style="15" customWidth="1"/>
    <col min="13829" max="13829" width="15.7109375" style="15" customWidth="1"/>
    <col min="13830" max="13830" width="2.7109375" style="15" customWidth="1"/>
    <col min="13831" max="13831" width="15.7109375" style="15" customWidth="1"/>
    <col min="13832" max="14080" width="9.140625" style="15"/>
    <col min="14081" max="14081" width="4.7109375" style="15" customWidth="1"/>
    <col min="14082" max="14082" width="2.7109375" style="15" customWidth="1"/>
    <col min="14083" max="14083" width="25.7109375" style="15" customWidth="1"/>
    <col min="14084" max="14084" width="2.7109375" style="15" customWidth="1"/>
    <col min="14085" max="14085" width="15.7109375" style="15" customWidth="1"/>
    <col min="14086" max="14086" width="2.7109375" style="15" customWidth="1"/>
    <col min="14087" max="14087" width="15.7109375" style="15" customWidth="1"/>
    <col min="14088" max="14336" width="9.140625" style="15"/>
    <col min="14337" max="14337" width="4.7109375" style="15" customWidth="1"/>
    <col min="14338" max="14338" width="2.7109375" style="15" customWidth="1"/>
    <col min="14339" max="14339" width="25.7109375" style="15" customWidth="1"/>
    <col min="14340" max="14340" width="2.7109375" style="15" customWidth="1"/>
    <col min="14341" max="14341" width="15.7109375" style="15" customWidth="1"/>
    <col min="14342" max="14342" width="2.7109375" style="15" customWidth="1"/>
    <col min="14343" max="14343" width="15.7109375" style="15" customWidth="1"/>
    <col min="14344" max="14592" width="9.140625" style="15"/>
    <col min="14593" max="14593" width="4.7109375" style="15" customWidth="1"/>
    <col min="14594" max="14594" width="2.7109375" style="15" customWidth="1"/>
    <col min="14595" max="14595" width="25.7109375" style="15" customWidth="1"/>
    <col min="14596" max="14596" width="2.7109375" style="15" customWidth="1"/>
    <col min="14597" max="14597" width="15.7109375" style="15" customWidth="1"/>
    <col min="14598" max="14598" width="2.7109375" style="15" customWidth="1"/>
    <col min="14599" max="14599" width="15.7109375" style="15" customWidth="1"/>
    <col min="14600" max="14848" width="9.140625" style="15"/>
    <col min="14849" max="14849" width="4.7109375" style="15" customWidth="1"/>
    <col min="14850" max="14850" width="2.7109375" style="15" customWidth="1"/>
    <col min="14851" max="14851" width="25.7109375" style="15" customWidth="1"/>
    <col min="14852" max="14852" width="2.7109375" style="15" customWidth="1"/>
    <col min="14853" max="14853" width="15.7109375" style="15" customWidth="1"/>
    <col min="14854" max="14854" width="2.7109375" style="15" customWidth="1"/>
    <col min="14855" max="14855" width="15.7109375" style="15" customWidth="1"/>
    <col min="14856" max="15104" width="9.140625" style="15"/>
    <col min="15105" max="15105" width="4.7109375" style="15" customWidth="1"/>
    <col min="15106" max="15106" width="2.7109375" style="15" customWidth="1"/>
    <col min="15107" max="15107" width="25.7109375" style="15" customWidth="1"/>
    <col min="15108" max="15108" width="2.7109375" style="15" customWidth="1"/>
    <col min="15109" max="15109" width="15.7109375" style="15" customWidth="1"/>
    <col min="15110" max="15110" width="2.7109375" style="15" customWidth="1"/>
    <col min="15111" max="15111" width="15.7109375" style="15" customWidth="1"/>
    <col min="15112" max="15360" width="9.140625" style="15"/>
    <col min="15361" max="15361" width="4.7109375" style="15" customWidth="1"/>
    <col min="15362" max="15362" width="2.7109375" style="15" customWidth="1"/>
    <col min="15363" max="15363" width="25.7109375" style="15" customWidth="1"/>
    <col min="15364" max="15364" width="2.7109375" style="15" customWidth="1"/>
    <col min="15365" max="15365" width="15.7109375" style="15" customWidth="1"/>
    <col min="15366" max="15366" width="2.7109375" style="15" customWidth="1"/>
    <col min="15367" max="15367" width="15.7109375" style="15" customWidth="1"/>
    <col min="15368" max="15616" width="9.140625" style="15"/>
    <col min="15617" max="15617" width="4.7109375" style="15" customWidth="1"/>
    <col min="15618" max="15618" width="2.7109375" style="15" customWidth="1"/>
    <col min="15619" max="15619" width="25.7109375" style="15" customWidth="1"/>
    <col min="15620" max="15620" width="2.7109375" style="15" customWidth="1"/>
    <col min="15621" max="15621" width="15.7109375" style="15" customWidth="1"/>
    <col min="15622" max="15622" width="2.7109375" style="15" customWidth="1"/>
    <col min="15623" max="15623" width="15.7109375" style="15" customWidth="1"/>
    <col min="15624" max="15872" width="9.140625" style="15"/>
    <col min="15873" max="15873" width="4.7109375" style="15" customWidth="1"/>
    <col min="15874" max="15874" width="2.7109375" style="15" customWidth="1"/>
    <col min="15875" max="15875" width="25.7109375" style="15" customWidth="1"/>
    <col min="15876" max="15876" width="2.7109375" style="15" customWidth="1"/>
    <col min="15877" max="15877" width="15.7109375" style="15" customWidth="1"/>
    <col min="15878" max="15878" width="2.7109375" style="15" customWidth="1"/>
    <col min="15879" max="15879" width="15.7109375" style="15" customWidth="1"/>
    <col min="15880" max="16128" width="9.140625" style="15"/>
    <col min="16129" max="16129" width="4.7109375" style="15" customWidth="1"/>
    <col min="16130" max="16130" width="2.7109375" style="15" customWidth="1"/>
    <col min="16131" max="16131" width="25.7109375" style="15" customWidth="1"/>
    <col min="16132" max="16132" width="2.7109375" style="15" customWidth="1"/>
    <col min="16133" max="16133" width="15.7109375" style="15" customWidth="1"/>
    <col min="16134" max="16134" width="2.7109375" style="15" customWidth="1"/>
    <col min="16135" max="16135" width="15.7109375" style="15" customWidth="1"/>
    <col min="16136" max="16384" width="9.140625" style="15"/>
  </cols>
  <sheetData>
    <row r="1" spans="1:13" ht="15" x14ac:dyDescent="0.25">
      <c r="A1"/>
      <c r="B1"/>
      <c r="C1"/>
      <c r="D1"/>
      <c r="E1"/>
      <c r="F1"/>
      <c r="M1" s="8"/>
    </row>
    <row r="2" spans="1:13" ht="15" x14ac:dyDescent="0.25">
      <c r="A2"/>
      <c r="B2"/>
      <c r="C2"/>
      <c r="D2"/>
      <c r="E2"/>
      <c r="F2"/>
      <c r="M2" s="8"/>
    </row>
    <row r="3" spans="1:13" ht="15" x14ac:dyDescent="0.25">
      <c r="A3" s="263" t="s">
        <v>0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</row>
    <row r="4" spans="1:13" ht="15" x14ac:dyDescent="0.25">
      <c r="A4" s="263" t="s">
        <v>1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</row>
    <row r="5" spans="1:13" ht="15" x14ac:dyDescent="0.25">
      <c r="A5" s="263" t="s">
        <v>246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</row>
    <row r="6" spans="1:13" ht="15" x14ac:dyDescent="0.25">
      <c r="A6" s="263" t="s">
        <v>3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</row>
    <row r="7" spans="1:13" ht="15" x14ac:dyDescent="0.25">
      <c r="A7" s="263" t="s">
        <v>4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</row>
    <row r="8" spans="1:13" ht="15" x14ac:dyDescent="0.25">
      <c r="A8" s="263" t="s">
        <v>5</v>
      </c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</row>
    <row r="9" spans="1:13" ht="15" x14ac:dyDescent="0.25">
      <c r="A9" s="263"/>
      <c r="B9" s="263"/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3"/>
    </row>
    <row r="10" spans="1:13" ht="15" x14ac:dyDescent="0.25">
      <c r="A10" s="262" t="s">
        <v>6</v>
      </c>
      <c r="B10" s="262"/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</row>
    <row r="11" spans="1:13" ht="15" x14ac:dyDescent="0.25">
      <c r="A11" s="40"/>
      <c r="B11" s="41"/>
      <c r="C11" s="41"/>
      <c r="D11" s="41"/>
      <c r="E11" s="40"/>
      <c r="F11" s="41"/>
      <c r="G11" s="41"/>
      <c r="H11" s="41"/>
      <c r="I11" s="41"/>
      <c r="J11" s="41"/>
      <c r="K11" s="41"/>
      <c r="L11" s="41"/>
      <c r="M11" s="41"/>
    </row>
    <row r="12" spans="1:13" ht="15" x14ac:dyDescent="0.25">
      <c r="A12" s="42"/>
      <c r="B12" s="42"/>
      <c r="C12" s="42"/>
      <c r="D12" s="42"/>
      <c r="E12" s="44" t="s">
        <v>193</v>
      </c>
      <c r="F12" s="44"/>
      <c r="G12" s="44" t="s">
        <v>194</v>
      </c>
      <c r="H12" s="44"/>
      <c r="I12" s="42"/>
      <c r="J12" s="42"/>
      <c r="K12" s="44" t="s">
        <v>195</v>
      </c>
      <c r="L12" s="44"/>
      <c r="M12" s="42"/>
    </row>
    <row r="13" spans="1:13" ht="15" x14ac:dyDescent="0.25">
      <c r="A13" s="44" t="s">
        <v>7</v>
      </c>
      <c r="B13" s="42"/>
      <c r="C13" s="42"/>
      <c r="D13" s="42"/>
      <c r="E13" s="44" t="s">
        <v>196</v>
      </c>
      <c r="F13" s="44"/>
      <c r="G13" s="44" t="s">
        <v>197</v>
      </c>
      <c r="H13" s="44"/>
      <c r="I13" s="44" t="s">
        <v>198</v>
      </c>
      <c r="J13" s="44"/>
      <c r="K13" s="44" t="s">
        <v>199</v>
      </c>
      <c r="L13" s="44"/>
      <c r="M13" s="44" t="s">
        <v>200</v>
      </c>
    </row>
    <row r="14" spans="1:13" ht="15" x14ac:dyDescent="0.25">
      <c r="A14" s="73" t="s">
        <v>8</v>
      </c>
      <c r="B14" s="42"/>
      <c r="C14" s="73" t="s">
        <v>201</v>
      </c>
      <c r="D14" s="44"/>
      <c r="E14" s="73" t="s">
        <v>202</v>
      </c>
      <c r="F14" s="44"/>
      <c r="G14" s="73" t="s">
        <v>193</v>
      </c>
      <c r="H14" s="44"/>
      <c r="I14" s="73" t="s">
        <v>193</v>
      </c>
      <c r="J14" s="44"/>
      <c r="K14" s="73" t="s">
        <v>203</v>
      </c>
      <c r="L14" s="44"/>
      <c r="M14" s="73" t="s">
        <v>125</v>
      </c>
    </row>
    <row r="15" spans="1:13" ht="15" x14ac:dyDescent="0.25">
      <c r="A15" s="43"/>
      <c r="B15" s="42"/>
      <c r="C15" s="44" t="s">
        <v>12</v>
      </c>
      <c r="D15" s="44"/>
      <c r="E15" s="44" t="s">
        <v>13</v>
      </c>
      <c r="F15" s="44"/>
      <c r="G15" s="44" t="s">
        <v>14</v>
      </c>
      <c r="H15" s="44"/>
      <c r="I15" s="44" t="s">
        <v>47</v>
      </c>
      <c r="J15" s="44"/>
      <c r="K15" s="44" t="s">
        <v>140</v>
      </c>
      <c r="L15" s="44"/>
      <c r="M15" s="44" t="s">
        <v>188</v>
      </c>
    </row>
    <row r="16" spans="1:13" ht="15" x14ac:dyDescent="0.25">
      <c r="A16" s="43"/>
      <c r="B16" s="42"/>
      <c r="C16" s="43"/>
      <c r="D16" s="44"/>
      <c r="E16" s="43"/>
      <c r="F16" s="44"/>
      <c r="G16" s="43"/>
      <c r="H16" s="44"/>
      <c r="I16" s="44" t="s">
        <v>204</v>
      </c>
      <c r="J16" s="44"/>
      <c r="K16" s="43"/>
      <c r="L16" s="44"/>
      <c r="M16" s="44" t="s">
        <v>205</v>
      </c>
    </row>
    <row r="17" spans="1:13" ht="15" x14ac:dyDescent="0.25">
      <c r="A17" s="44">
        <v>1</v>
      </c>
      <c r="B17" s="42"/>
      <c r="C17" s="45" t="s">
        <v>221</v>
      </c>
      <c r="D17" s="45"/>
      <c r="E17" s="46">
        <f>DATE(2021,4,30)-DATE(2021,1,1)+1</f>
        <v>120</v>
      </c>
      <c r="F17" s="46"/>
      <c r="G17" s="47">
        <f>365/12/2</f>
        <v>15.208333333333334</v>
      </c>
      <c r="H17" s="47"/>
      <c r="I17" s="47">
        <f t="shared" ref="I17:I28" si="0">IF(E17&gt;0,E17-G17,0)</f>
        <v>104.79166666666667</v>
      </c>
      <c r="J17" s="47"/>
      <c r="K17" s="48">
        <f t="shared" ref="K17:K28" si="1">1/12</f>
        <v>8.3333333333333329E-2</v>
      </c>
      <c r="L17" s="60"/>
      <c r="M17" s="47">
        <f t="shared" ref="M17:M28" si="2">I17*K17</f>
        <v>8.7326388888888893</v>
      </c>
    </row>
    <row r="18" spans="1:13" ht="15" x14ac:dyDescent="0.25">
      <c r="A18" s="44">
        <f t="shared" ref="A18:A29" si="3">A17+1</f>
        <v>2</v>
      </c>
      <c r="B18" s="42"/>
      <c r="C18" s="45" t="s">
        <v>247</v>
      </c>
      <c r="D18" s="45"/>
      <c r="E18" s="46">
        <f>DATE(2021,4,30)-DATE(2021,2,1)+1</f>
        <v>89</v>
      </c>
      <c r="F18" s="46"/>
      <c r="G18" s="47">
        <f t="shared" ref="G18:G28" si="4">365/12/2</f>
        <v>15.208333333333334</v>
      </c>
      <c r="H18" s="47"/>
      <c r="I18" s="47">
        <f t="shared" si="0"/>
        <v>73.791666666666671</v>
      </c>
      <c r="J18" s="47"/>
      <c r="K18" s="48">
        <f t="shared" si="1"/>
        <v>8.3333333333333329E-2</v>
      </c>
      <c r="L18" s="60"/>
      <c r="M18" s="47">
        <f t="shared" si="2"/>
        <v>6.1493055555555554</v>
      </c>
    </row>
    <row r="19" spans="1:13" ht="15" x14ac:dyDescent="0.25">
      <c r="A19" s="44">
        <f t="shared" si="3"/>
        <v>3</v>
      </c>
      <c r="B19" s="42"/>
      <c r="C19" s="45" t="s">
        <v>248</v>
      </c>
      <c r="D19" s="45"/>
      <c r="E19" s="46">
        <f>DATE(2021,4,30)-DATE(2021,3,1)+1</f>
        <v>61</v>
      </c>
      <c r="F19" s="46"/>
      <c r="G19" s="47">
        <f t="shared" si="4"/>
        <v>15.208333333333334</v>
      </c>
      <c r="H19" s="47"/>
      <c r="I19" s="47">
        <f t="shared" si="0"/>
        <v>45.791666666666664</v>
      </c>
      <c r="J19" s="47"/>
      <c r="K19" s="48">
        <f t="shared" si="1"/>
        <v>8.3333333333333329E-2</v>
      </c>
      <c r="L19" s="60"/>
      <c r="M19" s="47">
        <f t="shared" si="2"/>
        <v>3.8159722222222219</v>
      </c>
    </row>
    <row r="20" spans="1:13" ht="15" x14ac:dyDescent="0.25">
      <c r="A20" s="44">
        <f t="shared" si="3"/>
        <v>4</v>
      </c>
      <c r="B20" s="42"/>
      <c r="C20" s="45" t="s">
        <v>222</v>
      </c>
      <c r="D20" s="45"/>
      <c r="E20" s="46">
        <f>DATE(2021,7,31)-DATE(2021,4,1)+1</f>
        <v>122</v>
      </c>
      <c r="F20" s="46"/>
      <c r="G20" s="47">
        <f t="shared" si="4"/>
        <v>15.208333333333334</v>
      </c>
      <c r="H20" s="47"/>
      <c r="I20" s="47">
        <f t="shared" si="0"/>
        <v>106.79166666666667</v>
      </c>
      <c r="J20" s="47"/>
      <c r="K20" s="48">
        <f t="shared" si="1"/>
        <v>8.3333333333333329E-2</v>
      </c>
      <c r="L20" s="60"/>
      <c r="M20" s="47">
        <f t="shared" si="2"/>
        <v>8.8993055555555554</v>
      </c>
    </row>
    <row r="21" spans="1:13" ht="15" x14ac:dyDescent="0.25">
      <c r="A21" s="44">
        <f t="shared" si="3"/>
        <v>5</v>
      </c>
      <c r="B21" s="42"/>
      <c r="C21" s="45" t="s">
        <v>249</v>
      </c>
      <c r="D21" s="45"/>
      <c r="E21" s="46">
        <f>DATE(2021,7,31)-DATE(2021,5,1)+1</f>
        <v>92</v>
      </c>
      <c r="F21" s="46"/>
      <c r="G21" s="47">
        <f t="shared" si="4"/>
        <v>15.208333333333334</v>
      </c>
      <c r="H21" s="47"/>
      <c r="I21" s="47">
        <f t="shared" si="0"/>
        <v>76.791666666666671</v>
      </c>
      <c r="J21" s="47"/>
      <c r="K21" s="48">
        <f t="shared" si="1"/>
        <v>8.3333333333333329E-2</v>
      </c>
      <c r="L21" s="60"/>
      <c r="M21" s="47">
        <f t="shared" si="2"/>
        <v>6.3993055555555554</v>
      </c>
    </row>
    <row r="22" spans="1:13" ht="15" x14ac:dyDescent="0.25">
      <c r="A22" s="44">
        <f t="shared" si="3"/>
        <v>6</v>
      </c>
      <c r="B22" s="42"/>
      <c r="C22" s="45" t="s">
        <v>250</v>
      </c>
      <c r="D22" s="45"/>
      <c r="E22" s="46">
        <f>DATE(2021,7,31)-DATE(2021,6,1)+1</f>
        <v>61</v>
      </c>
      <c r="F22" s="46"/>
      <c r="G22" s="47">
        <f t="shared" si="4"/>
        <v>15.208333333333334</v>
      </c>
      <c r="H22" s="47"/>
      <c r="I22" s="47">
        <f t="shared" si="0"/>
        <v>45.791666666666664</v>
      </c>
      <c r="J22" s="47"/>
      <c r="K22" s="48">
        <f t="shared" si="1"/>
        <v>8.3333333333333329E-2</v>
      </c>
      <c r="L22" s="60"/>
      <c r="M22" s="47">
        <f t="shared" si="2"/>
        <v>3.8159722222222219</v>
      </c>
    </row>
    <row r="23" spans="1:13" ht="15" x14ac:dyDescent="0.25">
      <c r="A23" s="44">
        <f t="shared" si="3"/>
        <v>7</v>
      </c>
      <c r="B23" s="42"/>
      <c r="C23" s="45" t="s">
        <v>212</v>
      </c>
      <c r="D23" s="45"/>
      <c r="E23" s="46">
        <f>DATE(2021,10,31)-DATE(2021,7,1)+1</f>
        <v>123</v>
      </c>
      <c r="F23" s="46"/>
      <c r="G23" s="47">
        <f t="shared" si="4"/>
        <v>15.208333333333334</v>
      </c>
      <c r="H23" s="47"/>
      <c r="I23" s="47">
        <f t="shared" si="0"/>
        <v>107.79166666666667</v>
      </c>
      <c r="J23" s="47"/>
      <c r="K23" s="48">
        <f t="shared" si="1"/>
        <v>8.3333333333333329E-2</v>
      </c>
      <c r="L23" s="60"/>
      <c r="M23" s="47">
        <f t="shared" si="2"/>
        <v>8.9826388888888893</v>
      </c>
    </row>
    <row r="24" spans="1:13" ht="15" x14ac:dyDescent="0.25">
      <c r="A24" s="44">
        <f t="shared" si="3"/>
        <v>8</v>
      </c>
      <c r="B24" s="42"/>
      <c r="C24" s="45" t="s">
        <v>213</v>
      </c>
      <c r="D24" s="45"/>
      <c r="E24" s="46">
        <f>DATE(2021,10,31)-DATE(2021,8,1)+1</f>
        <v>92</v>
      </c>
      <c r="F24" s="46"/>
      <c r="G24" s="47">
        <f t="shared" si="4"/>
        <v>15.208333333333334</v>
      </c>
      <c r="H24" s="47"/>
      <c r="I24" s="47">
        <f t="shared" si="0"/>
        <v>76.791666666666671</v>
      </c>
      <c r="J24" s="47"/>
      <c r="K24" s="48">
        <f t="shared" si="1"/>
        <v>8.3333333333333329E-2</v>
      </c>
      <c r="L24" s="60"/>
      <c r="M24" s="47">
        <f t="shared" si="2"/>
        <v>6.3993055555555554</v>
      </c>
    </row>
    <row r="25" spans="1:13" ht="15" x14ac:dyDescent="0.25">
      <c r="A25" s="44">
        <f t="shared" si="3"/>
        <v>9</v>
      </c>
      <c r="B25" s="42"/>
      <c r="C25" s="45" t="s">
        <v>214</v>
      </c>
      <c r="D25" s="45"/>
      <c r="E25" s="46">
        <f>DATE(2021,10,31)-DATE(2021,9,1)+1</f>
        <v>61</v>
      </c>
      <c r="F25" s="46"/>
      <c r="G25" s="47">
        <f t="shared" si="4"/>
        <v>15.208333333333334</v>
      </c>
      <c r="H25" s="47"/>
      <c r="I25" s="47">
        <f t="shared" si="0"/>
        <v>45.791666666666664</v>
      </c>
      <c r="J25" s="47"/>
      <c r="K25" s="48">
        <f t="shared" si="1"/>
        <v>8.3333333333333329E-2</v>
      </c>
      <c r="L25" s="60"/>
      <c r="M25" s="47">
        <f t="shared" si="2"/>
        <v>3.8159722222222219</v>
      </c>
    </row>
    <row r="26" spans="1:13" ht="15" x14ac:dyDescent="0.25">
      <c r="A26" s="44">
        <f t="shared" si="3"/>
        <v>10</v>
      </c>
      <c r="B26" s="42"/>
      <c r="C26" s="45" t="s">
        <v>215</v>
      </c>
      <c r="D26" s="45"/>
      <c r="E26" s="46">
        <f>DATE(2022,1,31)-DATE(2021,10,1)+1</f>
        <v>123</v>
      </c>
      <c r="F26" s="46"/>
      <c r="G26" s="47">
        <f t="shared" si="4"/>
        <v>15.208333333333334</v>
      </c>
      <c r="H26" s="47"/>
      <c r="I26" s="47">
        <f t="shared" si="0"/>
        <v>107.79166666666667</v>
      </c>
      <c r="J26" s="47"/>
      <c r="K26" s="48">
        <f t="shared" si="1"/>
        <v>8.3333333333333329E-2</v>
      </c>
      <c r="L26" s="60"/>
      <c r="M26" s="47">
        <f t="shared" si="2"/>
        <v>8.9826388888888893</v>
      </c>
    </row>
    <row r="27" spans="1:13" ht="15" x14ac:dyDescent="0.25">
      <c r="A27" s="44">
        <f t="shared" si="3"/>
        <v>11</v>
      </c>
      <c r="B27" s="42"/>
      <c r="C27" s="45" t="s">
        <v>216</v>
      </c>
      <c r="D27" s="45"/>
      <c r="E27" s="46">
        <f>DATE(2022,1,31)-DATE(2021,11,1)+1</f>
        <v>92</v>
      </c>
      <c r="F27" s="46"/>
      <c r="G27" s="47">
        <f t="shared" si="4"/>
        <v>15.208333333333334</v>
      </c>
      <c r="H27" s="47"/>
      <c r="I27" s="47">
        <f t="shared" si="0"/>
        <v>76.791666666666671</v>
      </c>
      <c r="J27" s="47"/>
      <c r="K27" s="48">
        <f t="shared" si="1"/>
        <v>8.3333333333333329E-2</v>
      </c>
      <c r="L27" s="60"/>
      <c r="M27" s="47">
        <f t="shared" si="2"/>
        <v>6.3993055555555554</v>
      </c>
    </row>
    <row r="28" spans="1:13" ht="15" x14ac:dyDescent="0.25">
      <c r="A28" s="44">
        <f t="shared" si="3"/>
        <v>12</v>
      </c>
      <c r="B28" s="42"/>
      <c r="C28" s="45" t="s">
        <v>217</v>
      </c>
      <c r="D28" s="45"/>
      <c r="E28" s="49">
        <f>DATE(2022,1,31)-DATE(2021,12,1)+1</f>
        <v>62</v>
      </c>
      <c r="F28" s="46"/>
      <c r="G28" s="47">
        <f t="shared" si="4"/>
        <v>15.208333333333334</v>
      </c>
      <c r="H28" s="47"/>
      <c r="I28" s="47">
        <f t="shared" si="0"/>
        <v>46.791666666666664</v>
      </c>
      <c r="J28" s="47"/>
      <c r="K28" s="50">
        <f t="shared" si="1"/>
        <v>8.3333333333333329E-2</v>
      </c>
      <c r="L28" s="60"/>
      <c r="M28" s="51">
        <f t="shared" si="2"/>
        <v>3.8993055555555554</v>
      </c>
    </row>
    <row r="29" spans="1:13" ht="15.75" thickBot="1" x14ac:dyDescent="0.3">
      <c r="A29" s="44">
        <f t="shared" si="3"/>
        <v>13</v>
      </c>
      <c r="B29" s="42"/>
      <c r="C29" s="45" t="s">
        <v>20</v>
      </c>
      <c r="D29" s="45"/>
      <c r="E29" s="52">
        <f>SUM(E17:E28)</f>
        <v>1098</v>
      </c>
      <c r="F29" s="46"/>
      <c r="G29" s="47"/>
      <c r="H29" s="47"/>
      <c r="I29" s="47"/>
      <c r="J29" s="47"/>
      <c r="K29" s="53">
        <f>SUM(K17:K28)</f>
        <v>1</v>
      </c>
      <c r="L29" s="48"/>
      <c r="M29" s="54">
        <f>SUM(M17:M28)</f>
        <v>76.291666666666671</v>
      </c>
    </row>
    <row r="30" spans="1:13" ht="15.75" thickTop="1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ht="15" x14ac:dyDescent="0.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3" ht="15" x14ac:dyDescent="0.25">
      <c r="A32" s="42"/>
      <c r="B32" s="45" t="s">
        <v>39</v>
      </c>
      <c r="C32" s="40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ht="15" x14ac:dyDescent="0.25">
      <c r="A33" s="40"/>
      <c r="B33" s="40"/>
      <c r="C33" s="45" t="s">
        <v>251</v>
      </c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1:13" ht="15" x14ac:dyDescent="0.25">
      <c r="C34" s="45" t="s">
        <v>227</v>
      </c>
    </row>
    <row r="43" spans="1:13" ht="15" x14ac:dyDescent="0.25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ht="15" x14ac:dyDescent="0.25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ht="15" x14ac:dyDescent="0.25">
      <c r="A45"/>
      <c r="B45"/>
      <c r="C45"/>
      <c r="D45"/>
      <c r="E45"/>
      <c r="F45"/>
      <c r="G45"/>
      <c r="H45"/>
      <c r="I45"/>
      <c r="J45"/>
      <c r="K45"/>
      <c r="L45"/>
      <c r="M45"/>
    </row>
  </sheetData>
  <mergeCells count="8">
    <mergeCell ref="A9:M9"/>
    <mergeCell ref="A5:M5"/>
    <mergeCell ref="A10:M10"/>
    <mergeCell ref="A3:M3"/>
    <mergeCell ref="A4:M4"/>
    <mergeCell ref="A6:M6"/>
    <mergeCell ref="A7:M7"/>
    <mergeCell ref="A8:M8"/>
  </mergeCells>
  <pageMargins left="1" right="0.75" top="1" bottom="1" header="0.5" footer="0.5"/>
  <pageSetup orientation="portrait" horizontalDpi="4294967292" verticalDpi="4294967292" r:id="rId1"/>
  <headerFooter alignWithMargins="0">
    <oddHeader>&amp;RPage &amp;P of &amp;N</oddHeader>
    <oddFooter xml:space="preserve">&amp;R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0"/>
  <dimension ref="A1:M48"/>
  <sheetViews>
    <sheetView view="pageLayout" zoomScaleNormal="100" workbookViewId="0"/>
  </sheetViews>
  <sheetFormatPr defaultColWidth="15.7109375" defaultRowHeight="12.75" x14ac:dyDescent="0.2"/>
  <cols>
    <col min="1" max="1" width="5.28515625" style="15" customWidth="1"/>
    <col min="2" max="2" width="1.85546875" style="15" customWidth="1"/>
    <col min="3" max="3" width="20.7109375" style="15" customWidth="1"/>
    <col min="4" max="4" width="1.85546875" style="15" customWidth="1"/>
    <col min="5" max="5" width="15.7109375" style="15" customWidth="1"/>
    <col min="6" max="6" width="1.85546875" style="15" customWidth="1"/>
    <col min="7" max="7" width="20.7109375" style="15" customWidth="1"/>
    <col min="8" max="8" width="1.85546875" style="15" customWidth="1"/>
    <col min="9" max="9" width="15.7109375" style="15" customWidth="1"/>
    <col min="10" max="252" width="15.7109375" style="15"/>
    <col min="253" max="253" width="4.7109375" style="15" customWidth="1"/>
    <col min="254" max="254" width="2.7109375" style="15" customWidth="1"/>
    <col min="255" max="255" width="25.7109375" style="15" customWidth="1"/>
    <col min="256" max="256" width="2.7109375" style="15" customWidth="1"/>
    <col min="257" max="257" width="15.7109375" style="15" customWidth="1"/>
    <col min="258" max="258" width="2.7109375" style="15" customWidth="1"/>
    <col min="259" max="259" width="15.7109375" style="15" customWidth="1"/>
    <col min="260" max="508" width="15.7109375" style="15"/>
    <col min="509" max="509" width="4.7109375" style="15" customWidth="1"/>
    <col min="510" max="510" width="2.7109375" style="15" customWidth="1"/>
    <col min="511" max="511" width="25.7109375" style="15" customWidth="1"/>
    <col min="512" max="512" width="2.7109375" style="15" customWidth="1"/>
    <col min="513" max="513" width="15.7109375" style="15" customWidth="1"/>
    <col min="514" max="514" width="2.7109375" style="15" customWidth="1"/>
    <col min="515" max="515" width="15.7109375" style="15" customWidth="1"/>
    <col min="516" max="764" width="15.7109375" style="15"/>
    <col min="765" max="765" width="4.7109375" style="15" customWidth="1"/>
    <col min="766" max="766" width="2.7109375" style="15" customWidth="1"/>
    <col min="767" max="767" width="25.7109375" style="15" customWidth="1"/>
    <col min="768" max="768" width="2.7109375" style="15" customWidth="1"/>
    <col min="769" max="769" width="15.7109375" style="15" customWidth="1"/>
    <col min="770" max="770" width="2.7109375" style="15" customWidth="1"/>
    <col min="771" max="771" width="15.7109375" style="15" customWidth="1"/>
    <col min="772" max="1020" width="15.7109375" style="15"/>
    <col min="1021" max="1021" width="4.7109375" style="15" customWidth="1"/>
    <col min="1022" max="1022" width="2.7109375" style="15" customWidth="1"/>
    <col min="1023" max="1023" width="25.7109375" style="15" customWidth="1"/>
    <col min="1024" max="1024" width="2.7109375" style="15" customWidth="1"/>
    <col min="1025" max="1025" width="15.7109375" style="15" customWidth="1"/>
    <col min="1026" max="1026" width="2.7109375" style="15" customWidth="1"/>
    <col min="1027" max="1027" width="15.7109375" style="15" customWidth="1"/>
    <col min="1028" max="1276" width="15.7109375" style="15"/>
    <col min="1277" max="1277" width="4.7109375" style="15" customWidth="1"/>
    <col min="1278" max="1278" width="2.7109375" style="15" customWidth="1"/>
    <col min="1279" max="1279" width="25.7109375" style="15" customWidth="1"/>
    <col min="1280" max="1280" width="2.7109375" style="15" customWidth="1"/>
    <col min="1281" max="1281" width="15.7109375" style="15" customWidth="1"/>
    <col min="1282" max="1282" width="2.7109375" style="15" customWidth="1"/>
    <col min="1283" max="1283" width="15.7109375" style="15" customWidth="1"/>
    <col min="1284" max="1532" width="15.7109375" style="15"/>
    <col min="1533" max="1533" width="4.7109375" style="15" customWidth="1"/>
    <col min="1534" max="1534" width="2.7109375" style="15" customWidth="1"/>
    <col min="1535" max="1535" width="25.7109375" style="15" customWidth="1"/>
    <col min="1536" max="1536" width="2.7109375" style="15" customWidth="1"/>
    <col min="1537" max="1537" width="15.7109375" style="15" customWidth="1"/>
    <col min="1538" max="1538" width="2.7109375" style="15" customWidth="1"/>
    <col min="1539" max="1539" width="15.7109375" style="15" customWidth="1"/>
    <col min="1540" max="1788" width="15.7109375" style="15"/>
    <col min="1789" max="1789" width="4.7109375" style="15" customWidth="1"/>
    <col min="1790" max="1790" width="2.7109375" style="15" customWidth="1"/>
    <col min="1791" max="1791" width="25.7109375" style="15" customWidth="1"/>
    <col min="1792" max="1792" width="2.7109375" style="15" customWidth="1"/>
    <col min="1793" max="1793" width="15.7109375" style="15" customWidth="1"/>
    <col min="1794" max="1794" width="2.7109375" style="15" customWidth="1"/>
    <col min="1795" max="1795" width="15.7109375" style="15" customWidth="1"/>
    <col min="1796" max="2044" width="15.7109375" style="15"/>
    <col min="2045" max="2045" width="4.7109375" style="15" customWidth="1"/>
    <col min="2046" max="2046" width="2.7109375" style="15" customWidth="1"/>
    <col min="2047" max="2047" width="25.7109375" style="15" customWidth="1"/>
    <col min="2048" max="2048" width="2.7109375" style="15" customWidth="1"/>
    <col min="2049" max="2049" width="15.7109375" style="15" customWidth="1"/>
    <col min="2050" max="2050" width="2.7109375" style="15" customWidth="1"/>
    <col min="2051" max="2051" width="15.7109375" style="15" customWidth="1"/>
    <col min="2052" max="2300" width="15.7109375" style="15"/>
    <col min="2301" max="2301" width="4.7109375" style="15" customWidth="1"/>
    <col min="2302" max="2302" width="2.7109375" style="15" customWidth="1"/>
    <col min="2303" max="2303" width="25.7109375" style="15" customWidth="1"/>
    <col min="2304" max="2304" width="2.7109375" style="15" customWidth="1"/>
    <col min="2305" max="2305" width="15.7109375" style="15" customWidth="1"/>
    <col min="2306" max="2306" width="2.7109375" style="15" customWidth="1"/>
    <col min="2307" max="2307" width="15.7109375" style="15" customWidth="1"/>
    <col min="2308" max="2556" width="15.7109375" style="15"/>
    <col min="2557" max="2557" width="4.7109375" style="15" customWidth="1"/>
    <col min="2558" max="2558" width="2.7109375" style="15" customWidth="1"/>
    <col min="2559" max="2559" width="25.7109375" style="15" customWidth="1"/>
    <col min="2560" max="2560" width="2.7109375" style="15" customWidth="1"/>
    <col min="2561" max="2561" width="15.7109375" style="15" customWidth="1"/>
    <col min="2562" max="2562" width="2.7109375" style="15" customWidth="1"/>
    <col min="2563" max="2563" width="15.7109375" style="15" customWidth="1"/>
    <col min="2564" max="2812" width="15.7109375" style="15"/>
    <col min="2813" max="2813" width="4.7109375" style="15" customWidth="1"/>
    <col min="2814" max="2814" width="2.7109375" style="15" customWidth="1"/>
    <col min="2815" max="2815" width="25.7109375" style="15" customWidth="1"/>
    <col min="2816" max="2816" width="2.7109375" style="15" customWidth="1"/>
    <col min="2817" max="2817" width="15.7109375" style="15" customWidth="1"/>
    <col min="2818" max="2818" width="2.7109375" style="15" customWidth="1"/>
    <col min="2819" max="2819" width="15.7109375" style="15" customWidth="1"/>
    <col min="2820" max="3068" width="15.7109375" style="15"/>
    <col min="3069" max="3069" width="4.7109375" style="15" customWidth="1"/>
    <col min="3070" max="3070" width="2.7109375" style="15" customWidth="1"/>
    <col min="3071" max="3071" width="25.7109375" style="15" customWidth="1"/>
    <col min="3072" max="3072" width="2.7109375" style="15" customWidth="1"/>
    <col min="3073" max="3073" width="15.7109375" style="15" customWidth="1"/>
    <col min="3074" max="3074" width="2.7109375" style="15" customWidth="1"/>
    <col min="3075" max="3075" width="15.7109375" style="15" customWidth="1"/>
    <col min="3076" max="3324" width="15.7109375" style="15"/>
    <col min="3325" max="3325" width="4.7109375" style="15" customWidth="1"/>
    <col min="3326" max="3326" width="2.7109375" style="15" customWidth="1"/>
    <col min="3327" max="3327" width="25.7109375" style="15" customWidth="1"/>
    <col min="3328" max="3328" width="2.7109375" style="15" customWidth="1"/>
    <col min="3329" max="3329" width="15.7109375" style="15" customWidth="1"/>
    <col min="3330" max="3330" width="2.7109375" style="15" customWidth="1"/>
    <col min="3331" max="3331" width="15.7109375" style="15" customWidth="1"/>
    <col min="3332" max="3580" width="15.7109375" style="15"/>
    <col min="3581" max="3581" width="4.7109375" style="15" customWidth="1"/>
    <col min="3582" max="3582" width="2.7109375" style="15" customWidth="1"/>
    <col min="3583" max="3583" width="25.7109375" style="15" customWidth="1"/>
    <col min="3584" max="3584" width="2.7109375" style="15" customWidth="1"/>
    <col min="3585" max="3585" width="15.7109375" style="15" customWidth="1"/>
    <col min="3586" max="3586" width="2.7109375" style="15" customWidth="1"/>
    <col min="3587" max="3587" width="15.7109375" style="15" customWidth="1"/>
    <col min="3588" max="3836" width="15.7109375" style="15"/>
    <col min="3837" max="3837" width="4.7109375" style="15" customWidth="1"/>
    <col min="3838" max="3838" width="2.7109375" style="15" customWidth="1"/>
    <col min="3839" max="3839" width="25.7109375" style="15" customWidth="1"/>
    <col min="3840" max="3840" width="2.7109375" style="15" customWidth="1"/>
    <col min="3841" max="3841" width="15.7109375" style="15" customWidth="1"/>
    <col min="3842" max="3842" width="2.7109375" style="15" customWidth="1"/>
    <col min="3843" max="3843" width="15.7109375" style="15" customWidth="1"/>
    <col min="3844" max="4092" width="15.7109375" style="15"/>
    <col min="4093" max="4093" width="4.7109375" style="15" customWidth="1"/>
    <col min="4094" max="4094" width="2.7109375" style="15" customWidth="1"/>
    <col min="4095" max="4095" width="25.7109375" style="15" customWidth="1"/>
    <col min="4096" max="4096" width="2.7109375" style="15" customWidth="1"/>
    <col min="4097" max="4097" width="15.7109375" style="15" customWidth="1"/>
    <col min="4098" max="4098" width="2.7109375" style="15" customWidth="1"/>
    <col min="4099" max="4099" width="15.7109375" style="15" customWidth="1"/>
    <col min="4100" max="4348" width="15.7109375" style="15"/>
    <col min="4349" max="4349" width="4.7109375" style="15" customWidth="1"/>
    <col min="4350" max="4350" width="2.7109375" style="15" customWidth="1"/>
    <col min="4351" max="4351" width="25.7109375" style="15" customWidth="1"/>
    <col min="4352" max="4352" width="2.7109375" style="15" customWidth="1"/>
    <col min="4353" max="4353" width="15.7109375" style="15" customWidth="1"/>
    <col min="4354" max="4354" width="2.7109375" style="15" customWidth="1"/>
    <col min="4355" max="4355" width="15.7109375" style="15" customWidth="1"/>
    <col min="4356" max="4604" width="15.7109375" style="15"/>
    <col min="4605" max="4605" width="4.7109375" style="15" customWidth="1"/>
    <col min="4606" max="4606" width="2.7109375" style="15" customWidth="1"/>
    <col min="4607" max="4607" width="25.7109375" style="15" customWidth="1"/>
    <col min="4608" max="4608" width="2.7109375" style="15" customWidth="1"/>
    <col min="4609" max="4609" width="15.7109375" style="15" customWidth="1"/>
    <col min="4610" max="4610" width="2.7109375" style="15" customWidth="1"/>
    <col min="4611" max="4611" width="15.7109375" style="15" customWidth="1"/>
    <col min="4612" max="4860" width="15.7109375" style="15"/>
    <col min="4861" max="4861" width="4.7109375" style="15" customWidth="1"/>
    <col min="4862" max="4862" width="2.7109375" style="15" customWidth="1"/>
    <col min="4863" max="4863" width="25.7109375" style="15" customWidth="1"/>
    <col min="4864" max="4864" width="2.7109375" style="15" customWidth="1"/>
    <col min="4865" max="4865" width="15.7109375" style="15" customWidth="1"/>
    <col min="4866" max="4866" width="2.7109375" style="15" customWidth="1"/>
    <col min="4867" max="4867" width="15.7109375" style="15" customWidth="1"/>
    <col min="4868" max="5116" width="15.7109375" style="15"/>
    <col min="5117" max="5117" width="4.7109375" style="15" customWidth="1"/>
    <col min="5118" max="5118" width="2.7109375" style="15" customWidth="1"/>
    <col min="5119" max="5119" width="25.7109375" style="15" customWidth="1"/>
    <col min="5120" max="5120" width="2.7109375" style="15" customWidth="1"/>
    <col min="5121" max="5121" width="15.7109375" style="15" customWidth="1"/>
    <col min="5122" max="5122" width="2.7109375" style="15" customWidth="1"/>
    <col min="5123" max="5123" width="15.7109375" style="15" customWidth="1"/>
    <col min="5124" max="5372" width="15.7109375" style="15"/>
    <col min="5373" max="5373" width="4.7109375" style="15" customWidth="1"/>
    <col min="5374" max="5374" width="2.7109375" style="15" customWidth="1"/>
    <col min="5375" max="5375" width="25.7109375" style="15" customWidth="1"/>
    <col min="5376" max="5376" width="2.7109375" style="15" customWidth="1"/>
    <col min="5377" max="5377" width="15.7109375" style="15" customWidth="1"/>
    <col min="5378" max="5378" width="2.7109375" style="15" customWidth="1"/>
    <col min="5379" max="5379" width="15.7109375" style="15" customWidth="1"/>
    <col min="5380" max="5628" width="15.7109375" style="15"/>
    <col min="5629" max="5629" width="4.7109375" style="15" customWidth="1"/>
    <col min="5630" max="5630" width="2.7109375" style="15" customWidth="1"/>
    <col min="5631" max="5631" width="25.7109375" style="15" customWidth="1"/>
    <col min="5632" max="5632" width="2.7109375" style="15" customWidth="1"/>
    <col min="5633" max="5633" width="15.7109375" style="15" customWidth="1"/>
    <col min="5634" max="5634" width="2.7109375" style="15" customWidth="1"/>
    <col min="5635" max="5635" width="15.7109375" style="15" customWidth="1"/>
    <col min="5636" max="5884" width="15.7109375" style="15"/>
    <col min="5885" max="5885" width="4.7109375" style="15" customWidth="1"/>
    <col min="5886" max="5886" width="2.7109375" style="15" customWidth="1"/>
    <col min="5887" max="5887" width="25.7109375" style="15" customWidth="1"/>
    <col min="5888" max="5888" width="2.7109375" style="15" customWidth="1"/>
    <col min="5889" max="5889" width="15.7109375" style="15" customWidth="1"/>
    <col min="5890" max="5890" width="2.7109375" style="15" customWidth="1"/>
    <col min="5891" max="5891" width="15.7109375" style="15" customWidth="1"/>
    <col min="5892" max="6140" width="15.7109375" style="15"/>
    <col min="6141" max="6141" width="4.7109375" style="15" customWidth="1"/>
    <col min="6142" max="6142" width="2.7109375" style="15" customWidth="1"/>
    <col min="6143" max="6143" width="25.7109375" style="15" customWidth="1"/>
    <col min="6144" max="6144" width="2.7109375" style="15" customWidth="1"/>
    <col min="6145" max="6145" width="15.7109375" style="15" customWidth="1"/>
    <col min="6146" max="6146" width="2.7109375" style="15" customWidth="1"/>
    <col min="6147" max="6147" width="15.7109375" style="15" customWidth="1"/>
    <col min="6148" max="6396" width="15.7109375" style="15"/>
    <col min="6397" max="6397" width="4.7109375" style="15" customWidth="1"/>
    <col min="6398" max="6398" width="2.7109375" style="15" customWidth="1"/>
    <col min="6399" max="6399" width="25.7109375" style="15" customWidth="1"/>
    <col min="6400" max="6400" width="2.7109375" style="15" customWidth="1"/>
    <col min="6401" max="6401" width="15.7109375" style="15" customWidth="1"/>
    <col min="6402" max="6402" width="2.7109375" style="15" customWidth="1"/>
    <col min="6403" max="6403" width="15.7109375" style="15" customWidth="1"/>
    <col min="6404" max="6652" width="15.7109375" style="15"/>
    <col min="6653" max="6653" width="4.7109375" style="15" customWidth="1"/>
    <col min="6654" max="6654" width="2.7109375" style="15" customWidth="1"/>
    <col min="6655" max="6655" width="25.7109375" style="15" customWidth="1"/>
    <col min="6656" max="6656" width="2.7109375" style="15" customWidth="1"/>
    <col min="6657" max="6657" width="15.7109375" style="15" customWidth="1"/>
    <col min="6658" max="6658" width="2.7109375" style="15" customWidth="1"/>
    <col min="6659" max="6659" width="15.7109375" style="15" customWidth="1"/>
    <col min="6660" max="6908" width="15.7109375" style="15"/>
    <col min="6909" max="6909" width="4.7109375" style="15" customWidth="1"/>
    <col min="6910" max="6910" width="2.7109375" style="15" customWidth="1"/>
    <col min="6911" max="6911" width="25.7109375" style="15" customWidth="1"/>
    <col min="6912" max="6912" width="2.7109375" style="15" customWidth="1"/>
    <col min="6913" max="6913" width="15.7109375" style="15" customWidth="1"/>
    <col min="6914" max="6914" width="2.7109375" style="15" customWidth="1"/>
    <col min="6915" max="6915" width="15.7109375" style="15" customWidth="1"/>
    <col min="6916" max="7164" width="15.7109375" style="15"/>
    <col min="7165" max="7165" width="4.7109375" style="15" customWidth="1"/>
    <col min="7166" max="7166" width="2.7109375" style="15" customWidth="1"/>
    <col min="7167" max="7167" width="25.7109375" style="15" customWidth="1"/>
    <col min="7168" max="7168" width="2.7109375" style="15" customWidth="1"/>
    <col min="7169" max="7169" width="15.7109375" style="15" customWidth="1"/>
    <col min="7170" max="7170" width="2.7109375" style="15" customWidth="1"/>
    <col min="7171" max="7171" width="15.7109375" style="15" customWidth="1"/>
    <col min="7172" max="7420" width="15.7109375" style="15"/>
    <col min="7421" max="7421" width="4.7109375" style="15" customWidth="1"/>
    <col min="7422" max="7422" width="2.7109375" style="15" customWidth="1"/>
    <col min="7423" max="7423" width="25.7109375" style="15" customWidth="1"/>
    <col min="7424" max="7424" width="2.7109375" style="15" customWidth="1"/>
    <col min="7425" max="7425" width="15.7109375" style="15" customWidth="1"/>
    <col min="7426" max="7426" width="2.7109375" style="15" customWidth="1"/>
    <col min="7427" max="7427" width="15.7109375" style="15" customWidth="1"/>
    <col min="7428" max="7676" width="15.7109375" style="15"/>
    <col min="7677" max="7677" width="4.7109375" style="15" customWidth="1"/>
    <col min="7678" max="7678" width="2.7109375" style="15" customWidth="1"/>
    <col min="7679" max="7679" width="25.7109375" style="15" customWidth="1"/>
    <col min="7680" max="7680" width="2.7109375" style="15" customWidth="1"/>
    <col min="7681" max="7681" width="15.7109375" style="15" customWidth="1"/>
    <col min="7682" max="7682" width="2.7109375" style="15" customWidth="1"/>
    <col min="7683" max="7683" width="15.7109375" style="15" customWidth="1"/>
    <col min="7684" max="7932" width="15.7109375" style="15"/>
    <col min="7933" max="7933" width="4.7109375" style="15" customWidth="1"/>
    <col min="7934" max="7934" width="2.7109375" style="15" customWidth="1"/>
    <col min="7935" max="7935" width="25.7109375" style="15" customWidth="1"/>
    <col min="7936" max="7936" width="2.7109375" style="15" customWidth="1"/>
    <col min="7937" max="7937" width="15.7109375" style="15" customWidth="1"/>
    <col min="7938" max="7938" width="2.7109375" style="15" customWidth="1"/>
    <col min="7939" max="7939" width="15.7109375" style="15" customWidth="1"/>
    <col min="7940" max="8188" width="15.7109375" style="15"/>
    <col min="8189" max="8189" width="4.7109375" style="15" customWidth="1"/>
    <col min="8190" max="8190" width="2.7109375" style="15" customWidth="1"/>
    <col min="8191" max="8191" width="25.7109375" style="15" customWidth="1"/>
    <col min="8192" max="8192" width="2.7109375" style="15" customWidth="1"/>
    <col min="8193" max="8193" width="15.7109375" style="15" customWidth="1"/>
    <col min="8194" max="8194" width="2.7109375" style="15" customWidth="1"/>
    <col min="8195" max="8195" width="15.7109375" style="15" customWidth="1"/>
    <col min="8196" max="8444" width="15.7109375" style="15"/>
    <col min="8445" max="8445" width="4.7109375" style="15" customWidth="1"/>
    <col min="8446" max="8446" width="2.7109375" style="15" customWidth="1"/>
    <col min="8447" max="8447" width="25.7109375" style="15" customWidth="1"/>
    <col min="8448" max="8448" width="2.7109375" style="15" customWidth="1"/>
    <col min="8449" max="8449" width="15.7109375" style="15" customWidth="1"/>
    <col min="8450" max="8450" width="2.7109375" style="15" customWidth="1"/>
    <col min="8451" max="8451" width="15.7109375" style="15" customWidth="1"/>
    <col min="8452" max="8700" width="15.7109375" style="15"/>
    <col min="8701" max="8701" width="4.7109375" style="15" customWidth="1"/>
    <col min="8702" max="8702" width="2.7109375" style="15" customWidth="1"/>
    <col min="8703" max="8703" width="25.7109375" style="15" customWidth="1"/>
    <col min="8704" max="8704" width="2.7109375" style="15" customWidth="1"/>
    <col min="8705" max="8705" width="15.7109375" style="15" customWidth="1"/>
    <col min="8706" max="8706" width="2.7109375" style="15" customWidth="1"/>
    <col min="8707" max="8707" width="15.7109375" style="15" customWidth="1"/>
    <col min="8708" max="8956" width="15.7109375" style="15"/>
    <col min="8957" max="8957" width="4.7109375" style="15" customWidth="1"/>
    <col min="8958" max="8958" width="2.7109375" style="15" customWidth="1"/>
    <col min="8959" max="8959" width="25.7109375" style="15" customWidth="1"/>
    <col min="8960" max="8960" width="2.7109375" style="15" customWidth="1"/>
    <col min="8961" max="8961" width="15.7109375" style="15" customWidth="1"/>
    <col min="8962" max="8962" width="2.7109375" style="15" customWidth="1"/>
    <col min="8963" max="8963" width="15.7109375" style="15" customWidth="1"/>
    <col min="8964" max="9212" width="15.7109375" style="15"/>
    <col min="9213" max="9213" width="4.7109375" style="15" customWidth="1"/>
    <col min="9214" max="9214" width="2.7109375" style="15" customWidth="1"/>
    <col min="9215" max="9215" width="25.7109375" style="15" customWidth="1"/>
    <col min="9216" max="9216" width="2.7109375" style="15" customWidth="1"/>
    <col min="9217" max="9217" width="15.7109375" style="15" customWidth="1"/>
    <col min="9218" max="9218" width="2.7109375" style="15" customWidth="1"/>
    <col min="9219" max="9219" width="15.7109375" style="15" customWidth="1"/>
    <col min="9220" max="9468" width="15.7109375" style="15"/>
    <col min="9469" max="9469" width="4.7109375" style="15" customWidth="1"/>
    <col min="9470" max="9470" width="2.7109375" style="15" customWidth="1"/>
    <col min="9471" max="9471" width="25.7109375" style="15" customWidth="1"/>
    <col min="9472" max="9472" width="2.7109375" style="15" customWidth="1"/>
    <col min="9473" max="9473" width="15.7109375" style="15" customWidth="1"/>
    <col min="9474" max="9474" width="2.7109375" style="15" customWidth="1"/>
    <col min="9475" max="9475" width="15.7109375" style="15" customWidth="1"/>
    <col min="9476" max="9724" width="15.7109375" style="15"/>
    <col min="9725" max="9725" width="4.7109375" style="15" customWidth="1"/>
    <col min="9726" max="9726" width="2.7109375" style="15" customWidth="1"/>
    <col min="9727" max="9727" width="25.7109375" style="15" customWidth="1"/>
    <col min="9728" max="9728" width="2.7109375" style="15" customWidth="1"/>
    <col min="9729" max="9729" width="15.7109375" style="15" customWidth="1"/>
    <col min="9730" max="9730" width="2.7109375" style="15" customWidth="1"/>
    <col min="9731" max="9731" width="15.7109375" style="15" customWidth="1"/>
    <col min="9732" max="9980" width="15.7109375" style="15"/>
    <col min="9981" max="9981" width="4.7109375" style="15" customWidth="1"/>
    <col min="9982" max="9982" width="2.7109375" style="15" customWidth="1"/>
    <col min="9983" max="9983" width="25.7109375" style="15" customWidth="1"/>
    <col min="9984" max="9984" width="2.7109375" style="15" customWidth="1"/>
    <col min="9985" max="9985" width="15.7109375" style="15" customWidth="1"/>
    <col min="9986" max="9986" width="2.7109375" style="15" customWidth="1"/>
    <col min="9987" max="9987" width="15.7109375" style="15" customWidth="1"/>
    <col min="9988" max="10236" width="15.7109375" style="15"/>
    <col min="10237" max="10237" width="4.7109375" style="15" customWidth="1"/>
    <col min="10238" max="10238" width="2.7109375" style="15" customWidth="1"/>
    <col min="10239" max="10239" width="25.7109375" style="15" customWidth="1"/>
    <col min="10240" max="10240" width="2.7109375" style="15" customWidth="1"/>
    <col min="10241" max="10241" width="15.7109375" style="15" customWidth="1"/>
    <col min="10242" max="10242" width="2.7109375" style="15" customWidth="1"/>
    <col min="10243" max="10243" width="15.7109375" style="15" customWidth="1"/>
    <col min="10244" max="10492" width="15.7109375" style="15"/>
    <col min="10493" max="10493" width="4.7109375" style="15" customWidth="1"/>
    <col min="10494" max="10494" width="2.7109375" style="15" customWidth="1"/>
    <col min="10495" max="10495" width="25.7109375" style="15" customWidth="1"/>
    <col min="10496" max="10496" width="2.7109375" style="15" customWidth="1"/>
    <col min="10497" max="10497" width="15.7109375" style="15" customWidth="1"/>
    <col min="10498" max="10498" width="2.7109375" style="15" customWidth="1"/>
    <col min="10499" max="10499" width="15.7109375" style="15" customWidth="1"/>
    <col min="10500" max="10748" width="15.7109375" style="15"/>
    <col min="10749" max="10749" width="4.7109375" style="15" customWidth="1"/>
    <col min="10750" max="10750" width="2.7109375" style="15" customWidth="1"/>
    <col min="10751" max="10751" width="25.7109375" style="15" customWidth="1"/>
    <col min="10752" max="10752" width="2.7109375" style="15" customWidth="1"/>
    <col min="10753" max="10753" width="15.7109375" style="15" customWidth="1"/>
    <col min="10754" max="10754" width="2.7109375" style="15" customWidth="1"/>
    <col min="10755" max="10755" width="15.7109375" style="15" customWidth="1"/>
    <col min="10756" max="11004" width="15.7109375" style="15"/>
    <col min="11005" max="11005" width="4.7109375" style="15" customWidth="1"/>
    <col min="11006" max="11006" width="2.7109375" style="15" customWidth="1"/>
    <col min="11007" max="11007" width="25.7109375" style="15" customWidth="1"/>
    <col min="11008" max="11008" width="2.7109375" style="15" customWidth="1"/>
    <col min="11009" max="11009" width="15.7109375" style="15" customWidth="1"/>
    <col min="11010" max="11010" width="2.7109375" style="15" customWidth="1"/>
    <col min="11011" max="11011" width="15.7109375" style="15" customWidth="1"/>
    <col min="11012" max="11260" width="15.7109375" style="15"/>
    <col min="11261" max="11261" width="4.7109375" style="15" customWidth="1"/>
    <col min="11262" max="11262" width="2.7109375" style="15" customWidth="1"/>
    <col min="11263" max="11263" width="25.7109375" style="15" customWidth="1"/>
    <col min="11264" max="11264" width="2.7109375" style="15" customWidth="1"/>
    <col min="11265" max="11265" width="15.7109375" style="15" customWidth="1"/>
    <col min="11266" max="11266" width="2.7109375" style="15" customWidth="1"/>
    <col min="11267" max="11267" width="15.7109375" style="15" customWidth="1"/>
    <col min="11268" max="11516" width="15.7109375" style="15"/>
    <col min="11517" max="11517" width="4.7109375" style="15" customWidth="1"/>
    <col min="11518" max="11518" width="2.7109375" style="15" customWidth="1"/>
    <col min="11519" max="11519" width="25.7109375" style="15" customWidth="1"/>
    <col min="11520" max="11520" width="2.7109375" style="15" customWidth="1"/>
    <col min="11521" max="11521" width="15.7109375" style="15" customWidth="1"/>
    <col min="11522" max="11522" width="2.7109375" style="15" customWidth="1"/>
    <col min="11523" max="11523" width="15.7109375" style="15" customWidth="1"/>
    <col min="11524" max="11772" width="15.7109375" style="15"/>
    <col min="11773" max="11773" width="4.7109375" style="15" customWidth="1"/>
    <col min="11774" max="11774" width="2.7109375" style="15" customWidth="1"/>
    <col min="11775" max="11775" width="25.7109375" style="15" customWidth="1"/>
    <col min="11776" max="11776" width="2.7109375" style="15" customWidth="1"/>
    <col min="11777" max="11777" width="15.7109375" style="15" customWidth="1"/>
    <col min="11778" max="11778" width="2.7109375" style="15" customWidth="1"/>
    <col min="11779" max="11779" width="15.7109375" style="15" customWidth="1"/>
    <col min="11780" max="12028" width="15.7109375" style="15"/>
    <col min="12029" max="12029" width="4.7109375" style="15" customWidth="1"/>
    <col min="12030" max="12030" width="2.7109375" style="15" customWidth="1"/>
    <col min="12031" max="12031" width="25.7109375" style="15" customWidth="1"/>
    <col min="12032" max="12032" width="2.7109375" style="15" customWidth="1"/>
    <col min="12033" max="12033" width="15.7109375" style="15" customWidth="1"/>
    <col min="12034" max="12034" width="2.7109375" style="15" customWidth="1"/>
    <col min="12035" max="12035" width="15.7109375" style="15" customWidth="1"/>
    <col min="12036" max="12284" width="15.7109375" style="15"/>
    <col min="12285" max="12285" width="4.7109375" style="15" customWidth="1"/>
    <col min="12286" max="12286" width="2.7109375" style="15" customWidth="1"/>
    <col min="12287" max="12287" width="25.7109375" style="15" customWidth="1"/>
    <col min="12288" max="12288" width="2.7109375" style="15" customWidth="1"/>
    <col min="12289" max="12289" width="15.7109375" style="15" customWidth="1"/>
    <col min="12290" max="12290" width="2.7109375" style="15" customWidth="1"/>
    <col min="12291" max="12291" width="15.7109375" style="15" customWidth="1"/>
    <col min="12292" max="12540" width="15.7109375" style="15"/>
    <col min="12541" max="12541" width="4.7109375" style="15" customWidth="1"/>
    <col min="12542" max="12542" width="2.7109375" style="15" customWidth="1"/>
    <col min="12543" max="12543" width="25.7109375" style="15" customWidth="1"/>
    <col min="12544" max="12544" width="2.7109375" style="15" customWidth="1"/>
    <col min="12545" max="12545" width="15.7109375" style="15" customWidth="1"/>
    <col min="12546" max="12546" width="2.7109375" style="15" customWidth="1"/>
    <col min="12547" max="12547" width="15.7109375" style="15" customWidth="1"/>
    <col min="12548" max="12796" width="15.7109375" style="15"/>
    <col min="12797" max="12797" width="4.7109375" style="15" customWidth="1"/>
    <col min="12798" max="12798" width="2.7109375" style="15" customWidth="1"/>
    <col min="12799" max="12799" width="25.7109375" style="15" customWidth="1"/>
    <col min="12800" max="12800" width="2.7109375" style="15" customWidth="1"/>
    <col min="12801" max="12801" width="15.7109375" style="15" customWidth="1"/>
    <col min="12802" max="12802" width="2.7109375" style="15" customWidth="1"/>
    <col min="12803" max="12803" width="15.7109375" style="15" customWidth="1"/>
    <col min="12804" max="13052" width="15.7109375" style="15"/>
    <col min="13053" max="13053" width="4.7109375" style="15" customWidth="1"/>
    <col min="13054" max="13054" width="2.7109375" style="15" customWidth="1"/>
    <col min="13055" max="13055" width="25.7109375" style="15" customWidth="1"/>
    <col min="13056" max="13056" width="2.7109375" style="15" customWidth="1"/>
    <col min="13057" max="13057" width="15.7109375" style="15" customWidth="1"/>
    <col min="13058" max="13058" width="2.7109375" style="15" customWidth="1"/>
    <col min="13059" max="13059" width="15.7109375" style="15" customWidth="1"/>
    <col min="13060" max="13308" width="15.7109375" style="15"/>
    <col min="13309" max="13309" width="4.7109375" style="15" customWidth="1"/>
    <col min="13310" max="13310" width="2.7109375" style="15" customWidth="1"/>
    <col min="13311" max="13311" width="25.7109375" style="15" customWidth="1"/>
    <col min="13312" max="13312" width="2.7109375" style="15" customWidth="1"/>
    <col min="13313" max="13313" width="15.7109375" style="15" customWidth="1"/>
    <col min="13314" max="13314" width="2.7109375" style="15" customWidth="1"/>
    <col min="13315" max="13315" width="15.7109375" style="15" customWidth="1"/>
    <col min="13316" max="13564" width="15.7109375" style="15"/>
    <col min="13565" max="13565" width="4.7109375" style="15" customWidth="1"/>
    <col min="13566" max="13566" width="2.7109375" style="15" customWidth="1"/>
    <col min="13567" max="13567" width="25.7109375" style="15" customWidth="1"/>
    <col min="13568" max="13568" width="2.7109375" style="15" customWidth="1"/>
    <col min="13569" max="13569" width="15.7109375" style="15" customWidth="1"/>
    <col min="13570" max="13570" width="2.7109375" style="15" customWidth="1"/>
    <col min="13571" max="13571" width="15.7109375" style="15" customWidth="1"/>
    <col min="13572" max="13820" width="15.7109375" style="15"/>
    <col min="13821" max="13821" width="4.7109375" style="15" customWidth="1"/>
    <col min="13822" max="13822" width="2.7109375" style="15" customWidth="1"/>
    <col min="13823" max="13823" width="25.7109375" style="15" customWidth="1"/>
    <col min="13824" max="13824" width="2.7109375" style="15" customWidth="1"/>
    <col min="13825" max="13825" width="15.7109375" style="15" customWidth="1"/>
    <col min="13826" max="13826" width="2.7109375" style="15" customWidth="1"/>
    <col min="13827" max="13827" width="15.7109375" style="15" customWidth="1"/>
    <col min="13828" max="14076" width="15.7109375" style="15"/>
    <col min="14077" max="14077" width="4.7109375" style="15" customWidth="1"/>
    <col min="14078" max="14078" width="2.7109375" style="15" customWidth="1"/>
    <col min="14079" max="14079" width="25.7109375" style="15" customWidth="1"/>
    <col min="14080" max="14080" width="2.7109375" style="15" customWidth="1"/>
    <col min="14081" max="14081" width="15.7109375" style="15" customWidth="1"/>
    <col min="14082" max="14082" width="2.7109375" style="15" customWidth="1"/>
    <col min="14083" max="14083" width="15.7109375" style="15" customWidth="1"/>
    <col min="14084" max="14332" width="15.7109375" style="15"/>
    <col min="14333" max="14333" width="4.7109375" style="15" customWidth="1"/>
    <col min="14334" max="14334" width="2.7109375" style="15" customWidth="1"/>
    <col min="14335" max="14335" width="25.7109375" style="15" customWidth="1"/>
    <col min="14336" max="14336" width="2.7109375" style="15" customWidth="1"/>
    <col min="14337" max="14337" width="15.7109375" style="15" customWidth="1"/>
    <col min="14338" max="14338" width="2.7109375" style="15" customWidth="1"/>
    <col min="14339" max="14339" width="15.7109375" style="15" customWidth="1"/>
    <col min="14340" max="14588" width="15.7109375" style="15"/>
    <col min="14589" max="14589" width="4.7109375" style="15" customWidth="1"/>
    <col min="14590" max="14590" width="2.7109375" style="15" customWidth="1"/>
    <col min="14591" max="14591" width="25.7109375" style="15" customWidth="1"/>
    <col min="14592" max="14592" width="2.7109375" style="15" customWidth="1"/>
    <col min="14593" max="14593" width="15.7109375" style="15" customWidth="1"/>
    <col min="14594" max="14594" width="2.7109375" style="15" customWidth="1"/>
    <col min="14595" max="14595" width="15.7109375" style="15" customWidth="1"/>
    <col min="14596" max="14844" width="15.7109375" style="15"/>
    <col min="14845" max="14845" width="4.7109375" style="15" customWidth="1"/>
    <col min="14846" max="14846" width="2.7109375" style="15" customWidth="1"/>
    <col min="14847" max="14847" width="25.7109375" style="15" customWidth="1"/>
    <col min="14848" max="14848" width="2.7109375" style="15" customWidth="1"/>
    <col min="14849" max="14849" width="15.7109375" style="15" customWidth="1"/>
    <col min="14850" max="14850" width="2.7109375" style="15" customWidth="1"/>
    <col min="14851" max="14851" width="15.7109375" style="15" customWidth="1"/>
    <col min="14852" max="15100" width="15.7109375" style="15"/>
    <col min="15101" max="15101" width="4.7109375" style="15" customWidth="1"/>
    <col min="15102" max="15102" width="2.7109375" style="15" customWidth="1"/>
    <col min="15103" max="15103" width="25.7109375" style="15" customWidth="1"/>
    <col min="15104" max="15104" width="2.7109375" style="15" customWidth="1"/>
    <col min="15105" max="15105" width="15.7109375" style="15" customWidth="1"/>
    <col min="15106" max="15106" width="2.7109375" style="15" customWidth="1"/>
    <col min="15107" max="15107" width="15.7109375" style="15" customWidth="1"/>
    <col min="15108" max="15356" width="15.7109375" style="15"/>
    <col min="15357" max="15357" width="4.7109375" style="15" customWidth="1"/>
    <col min="15358" max="15358" width="2.7109375" style="15" customWidth="1"/>
    <col min="15359" max="15359" width="25.7109375" style="15" customWidth="1"/>
    <col min="15360" max="15360" width="2.7109375" style="15" customWidth="1"/>
    <col min="15361" max="15361" width="15.7109375" style="15" customWidth="1"/>
    <col min="15362" max="15362" width="2.7109375" style="15" customWidth="1"/>
    <col min="15363" max="15363" width="15.7109375" style="15" customWidth="1"/>
    <col min="15364" max="15612" width="15.7109375" style="15"/>
    <col min="15613" max="15613" width="4.7109375" style="15" customWidth="1"/>
    <col min="15614" max="15614" width="2.7109375" style="15" customWidth="1"/>
    <col min="15615" max="15615" width="25.7109375" style="15" customWidth="1"/>
    <col min="15616" max="15616" width="2.7109375" style="15" customWidth="1"/>
    <col min="15617" max="15617" width="15.7109375" style="15" customWidth="1"/>
    <col min="15618" max="15618" width="2.7109375" style="15" customWidth="1"/>
    <col min="15619" max="15619" width="15.7109375" style="15" customWidth="1"/>
    <col min="15620" max="15868" width="15.7109375" style="15"/>
    <col min="15869" max="15869" width="4.7109375" style="15" customWidth="1"/>
    <col min="15870" max="15870" width="2.7109375" style="15" customWidth="1"/>
    <col min="15871" max="15871" width="25.7109375" style="15" customWidth="1"/>
    <col min="15872" max="15872" width="2.7109375" style="15" customWidth="1"/>
    <col min="15873" max="15873" width="15.7109375" style="15" customWidth="1"/>
    <col min="15874" max="15874" width="2.7109375" style="15" customWidth="1"/>
    <col min="15875" max="15875" width="15.7109375" style="15" customWidth="1"/>
    <col min="15876" max="16124" width="15.7109375" style="15"/>
    <col min="16125" max="16125" width="4.7109375" style="15" customWidth="1"/>
    <col min="16126" max="16126" width="2.7109375" style="15" customWidth="1"/>
    <col min="16127" max="16127" width="25.7109375" style="15" customWidth="1"/>
    <col min="16128" max="16128" width="2.7109375" style="15" customWidth="1"/>
    <col min="16129" max="16129" width="15.7109375" style="15" customWidth="1"/>
    <col min="16130" max="16130" width="2.7109375" style="15" customWidth="1"/>
    <col min="16131" max="16131" width="15.7109375" style="15" customWidth="1"/>
    <col min="16132" max="16384" width="15.7109375" style="15"/>
  </cols>
  <sheetData>
    <row r="1" spans="1:13" ht="15" x14ac:dyDescent="0.25">
      <c r="A1"/>
      <c r="B1"/>
      <c r="C1"/>
      <c r="D1"/>
      <c r="E1"/>
      <c r="F1"/>
      <c r="I1" s="8"/>
    </row>
    <row r="2" spans="1:13" ht="15" x14ac:dyDescent="0.25">
      <c r="A2"/>
      <c r="B2"/>
      <c r="C2"/>
      <c r="D2"/>
      <c r="E2"/>
      <c r="F2"/>
      <c r="I2" s="8"/>
    </row>
    <row r="3" spans="1:13" ht="15" x14ac:dyDescent="0.25">
      <c r="A3" s="263" t="s">
        <v>0</v>
      </c>
      <c r="B3" s="263"/>
      <c r="C3" s="263"/>
      <c r="D3" s="263"/>
      <c r="E3" s="263"/>
      <c r="F3" s="263"/>
      <c r="G3" s="263"/>
      <c r="H3" s="263"/>
      <c r="I3" s="263"/>
      <c r="J3"/>
      <c r="K3"/>
      <c r="L3"/>
      <c r="M3"/>
    </row>
    <row r="4" spans="1:13" ht="15" x14ac:dyDescent="0.25">
      <c r="A4" s="263" t="s">
        <v>1</v>
      </c>
      <c r="B4" s="263"/>
      <c r="C4" s="263"/>
      <c r="D4" s="263"/>
      <c r="E4" s="263"/>
      <c r="F4" s="263"/>
      <c r="G4" s="263"/>
      <c r="H4" s="263"/>
      <c r="I4" s="263"/>
      <c r="J4"/>
      <c r="K4"/>
      <c r="L4"/>
      <c r="M4"/>
    </row>
    <row r="5" spans="1:13" ht="15" x14ac:dyDescent="0.25">
      <c r="A5" s="263" t="s">
        <v>252</v>
      </c>
      <c r="B5" s="263"/>
      <c r="C5" s="263"/>
      <c r="D5" s="263"/>
      <c r="E5" s="263"/>
      <c r="F5" s="263"/>
      <c r="G5" s="263"/>
      <c r="H5" s="263"/>
      <c r="I5" s="263"/>
      <c r="J5"/>
      <c r="K5"/>
      <c r="L5"/>
      <c r="M5"/>
    </row>
    <row r="6" spans="1:13" ht="15" x14ac:dyDescent="0.25">
      <c r="A6" s="263" t="s">
        <v>3</v>
      </c>
      <c r="B6" s="263"/>
      <c r="C6" s="263"/>
      <c r="D6" s="263"/>
      <c r="E6" s="263"/>
      <c r="F6" s="263"/>
      <c r="G6" s="263"/>
      <c r="H6" s="263"/>
      <c r="I6" s="263"/>
      <c r="J6"/>
      <c r="K6"/>
      <c r="L6"/>
      <c r="M6"/>
    </row>
    <row r="7" spans="1:13" ht="15" x14ac:dyDescent="0.25">
      <c r="A7" s="263" t="s">
        <v>4</v>
      </c>
      <c r="B7" s="263"/>
      <c r="C7" s="263"/>
      <c r="D7" s="263"/>
      <c r="E7" s="263"/>
      <c r="F7" s="263"/>
      <c r="G7" s="263"/>
      <c r="H7" s="263"/>
      <c r="I7" s="263"/>
      <c r="J7"/>
      <c r="K7"/>
      <c r="L7"/>
      <c r="M7"/>
    </row>
    <row r="8" spans="1:13" ht="15" x14ac:dyDescent="0.25">
      <c r="A8" s="263" t="s">
        <v>5</v>
      </c>
      <c r="B8" s="263"/>
      <c r="C8" s="263"/>
      <c r="D8" s="263"/>
      <c r="E8" s="263"/>
      <c r="F8" s="263"/>
      <c r="G8" s="263"/>
      <c r="H8" s="263"/>
      <c r="I8" s="263"/>
      <c r="J8"/>
      <c r="K8"/>
      <c r="L8"/>
      <c r="M8"/>
    </row>
    <row r="9" spans="1:13" ht="15" x14ac:dyDescent="0.25">
      <c r="A9" s="263"/>
      <c r="B9" s="263"/>
      <c r="C9" s="263"/>
      <c r="D9" s="263"/>
      <c r="E9" s="263"/>
      <c r="F9" s="263"/>
      <c r="G9" s="263"/>
      <c r="H9" s="263"/>
      <c r="I9" s="263"/>
      <c r="J9"/>
      <c r="K9"/>
      <c r="L9"/>
      <c r="M9"/>
    </row>
    <row r="10" spans="1:13" ht="15" x14ac:dyDescent="0.25">
      <c r="A10" s="262" t="s">
        <v>6</v>
      </c>
      <c r="B10" s="262"/>
      <c r="C10" s="262"/>
      <c r="D10" s="262"/>
      <c r="E10" s="262"/>
      <c r="F10" s="262"/>
      <c r="G10" s="262"/>
      <c r="H10" s="262"/>
      <c r="I10" s="262"/>
      <c r="J10"/>
      <c r="K10"/>
      <c r="L10"/>
      <c r="M10"/>
    </row>
    <row r="11" spans="1:13" ht="15" x14ac:dyDescent="0.25">
      <c r="A11" s="40"/>
      <c r="B11" s="41"/>
      <c r="C11" s="41"/>
      <c r="D11" s="41"/>
      <c r="E11" s="40"/>
      <c r="F11" s="41"/>
      <c r="G11" s="41"/>
      <c r="H11" s="41"/>
      <c r="I11" s="41"/>
    </row>
    <row r="12" spans="1:13" ht="15" x14ac:dyDescent="0.25">
      <c r="A12" s="42"/>
      <c r="B12" s="42"/>
      <c r="C12" s="42"/>
      <c r="D12" s="42"/>
      <c r="E12" s="43"/>
      <c r="F12" s="44"/>
      <c r="G12" s="44" t="s">
        <v>202</v>
      </c>
      <c r="H12" s="44"/>
      <c r="I12" s="42"/>
    </row>
    <row r="13" spans="1:13" ht="15" x14ac:dyDescent="0.25">
      <c r="A13" s="44" t="s">
        <v>7</v>
      </c>
      <c r="B13" s="42"/>
      <c r="C13" s="44" t="s">
        <v>253</v>
      </c>
      <c r="D13" s="42"/>
      <c r="E13" s="44" t="s">
        <v>254</v>
      </c>
      <c r="F13" s="44"/>
      <c r="G13" s="44" t="s">
        <v>255</v>
      </c>
      <c r="H13" s="44"/>
      <c r="I13" s="44" t="s">
        <v>198</v>
      </c>
    </row>
    <row r="14" spans="1:13" ht="15" x14ac:dyDescent="0.25">
      <c r="A14" s="73" t="s">
        <v>8</v>
      </c>
      <c r="B14" s="42"/>
      <c r="C14" s="73" t="s">
        <v>256</v>
      </c>
      <c r="D14" s="44"/>
      <c r="E14" s="73" t="s">
        <v>257</v>
      </c>
      <c r="F14" s="44"/>
      <c r="G14" s="73" t="s">
        <v>258</v>
      </c>
      <c r="H14" s="44"/>
      <c r="I14" s="73" t="s">
        <v>193</v>
      </c>
    </row>
    <row r="15" spans="1:13" ht="15" x14ac:dyDescent="0.25">
      <c r="A15" s="43"/>
      <c r="B15" s="42"/>
      <c r="C15" s="44" t="s">
        <v>12</v>
      </c>
      <c r="D15" s="44"/>
      <c r="E15" s="44" t="s">
        <v>13</v>
      </c>
      <c r="F15" s="44"/>
      <c r="G15" s="44" t="s">
        <v>14</v>
      </c>
      <c r="H15" s="44"/>
      <c r="I15" s="44" t="s">
        <v>47</v>
      </c>
    </row>
    <row r="16" spans="1:13" ht="15" x14ac:dyDescent="0.25">
      <c r="A16" s="43"/>
      <c r="B16" s="42"/>
      <c r="C16" s="43"/>
      <c r="D16" s="44"/>
      <c r="E16" s="43"/>
      <c r="F16" s="44"/>
      <c r="G16" s="43"/>
      <c r="H16" s="44"/>
      <c r="I16" s="44" t="s">
        <v>259</v>
      </c>
    </row>
    <row r="17" spans="1:9" ht="15" x14ac:dyDescent="0.25">
      <c r="A17" s="44">
        <v>1</v>
      </c>
      <c r="B17" s="42"/>
      <c r="C17" s="65" t="s">
        <v>260</v>
      </c>
      <c r="D17" s="45"/>
      <c r="E17" s="66">
        <v>0.25</v>
      </c>
      <c r="F17" s="46"/>
      <c r="G17" s="69">
        <v>-77.5</v>
      </c>
      <c r="H17" s="48"/>
      <c r="I17" s="69">
        <f>ROUND(E17*G17,1)</f>
        <v>-19.399999999999999</v>
      </c>
    </row>
    <row r="18" spans="1:9" ht="15" x14ac:dyDescent="0.25">
      <c r="A18" s="44">
        <f t="shared" ref="A18:A20" si="0">A17+1</f>
        <v>2</v>
      </c>
      <c r="B18" s="42"/>
      <c r="C18" s="65" t="s">
        <v>261</v>
      </c>
      <c r="D18" s="45"/>
      <c r="E18" s="66">
        <v>0.25</v>
      </c>
      <c r="F18" s="46"/>
      <c r="G18" s="69">
        <v>-16.5</v>
      </c>
      <c r="H18" s="48"/>
      <c r="I18" s="69">
        <f t="shared" ref="I18:I20" si="1">ROUND(E18*G18,1)</f>
        <v>-4.0999999999999996</v>
      </c>
    </row>
    <row r="19" spans="1:9" ht="15" x14ac:dyDescent="0.25">
      <c r="A19" s="44">
        <f t="shared" si="0"/>
        <v>3</v>
      </c>
      <c r="B19" s="42"/>
      <c r="C19" s="65" t="s">
        <v>262</v>
      </c>
      <c r="D19" s="45"/>
      <c r="E19" s="66">
        <v>0.25</v>
      </c>
      <c r="F19" s="46"/>
      <c r="G19" s="69">
        <v>75.5</v>
      </c>
      <c r="H19" s="48"/>
      <c r="I19" s="69">
        <f t="shared" si="1"/>
        <v>18.899999999999999</v>
      </c>
    </row>
    <row r="20" spans="1:9" ht="15" x14ac:dyDescent="0.25">
      <c r="A20" s="44">
        <f t="shared" si="0"/>
        <v>4</v>
      </c>
      <c r="C20" s="65" t="s">
        <v>263</v>
      </c>
      <c r="D20" s="45"/>
      <c r="E20" s="67">
        <v>0.25</v>
      </c>
      <c r="F20" s="46"/>
      <c r="G20" s="69">
        <v>166.5</v>
      </c>
      <c r="H20" s="60"/>
      <c r="I20" s="129">
        <f t="shared" si="1"/>
        <v>41.6</v>
      </c>
    </row>
    <row r="21" spans="1:9" ht="15" x14ac:dyDescent="0.25">
      <c r="A21" s="44"/>
      <c r="C21" s="65"/>
      <c r="D21" s="45"/>
      <c r="E21" s="46"/>
      <c r="F21" s="46"/>
      <c r="G21" s="48"/>
      <c r="H21" s="60"/>
      <c r="I21" s="69"/>
    </row>
    <row r="22" spans="1:9" ht="15.75" thickBot="1" x14ac:dyDescent="0.3">
      <c r="A22" s="44">
        <f>A20+1</f>
        <v>5</v>
      </c>
      <c r="C22" s="45" t="s">
        <v>20</v>
      </c>
      <c r="D22" s="40"/>
      <c r="E22" s="68">
        <f>SUM(E17:E20)</f>
        <v>1</v>
      </c>
      <c r="F22" s="46"/>
      <c r="G22" s="69"/>
      <c r="H22" s="48"/>
      <c r="I22" s="89">
        <f>SUM(I17:I20)</f>
        <v>37</v>
      </c>
    </row>
    <row r="23" spans="1:9" ht="13.5" thickTop="1" x14ac:dyDescent="0.2"/>
    <row r="24" spans="1:9" ht="15" x14ac:dyDescent="0.25">
      <c r="B24" s="45" t="s">
        <v>39</v>
      </c>
      <c r="C24" s="40"/>
    </row>
    <row r="25" spans="1:9" ht="15" x14ac:dyDescent="0.25">
      <c r="B25" s="40"/>
      <c r="C25" s="45" t="s">
        <v>264</v>
      </c>
    </row>
    <row r="26" spans="1:9" ht="15" x14ac:dyDescent="0.25">
      <c r="C26" s="45" t="s">
        <v>265</v>
      </c>
    </row>
    <row r="46" spans="1:13" ht="15" x14ac:dyDescent="0.25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 ht="15" x14ac:dyDescent="0.25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 ht="15" x14ac:dyDescent="0.25">
      <c r="A48"/>
      <c r="B48"/>
      <c r="C48"/>
      <c r="D48"/>
      <c r="E48"/>
      <c r="F48"/>
      <c r="G48"/>
      <c r="H48"/>
      <c r="I48"/>
      <c r="J48"/>
      <c r="K48"/>
      <c r="L48"/>
      <c r="M48"/>
    </row>
  </sheetData>
  <mergeCells count="8">
    <mergeCell ref="A9:I9"/>
    <mergeCell ref="A5:I5"/>
    <mergeCell ref="A10:I10"/>
    <mergeCell ref="A3:I3"/>
    <mergeCell ref="A4:I4"/>
    <mergeCell ref="A6:I6"/>
    <mergeCell ref="A7:I7"/>
    <mergeCell ref="A8:I8"/>
  </mergeCells>
  <pageMargins left="1" right="0.75" top="1" bottom="1" header="0.5" footer="0.5"/>
  <pageSetup scale="98" orientation="portrait" horizontalDpi="4294967292" verticalDpi="4294967292" r:id="rId1"/>
  <headerFooter alignWithMargins="0">
    <oddHeader>&amp;RPage &amp;P of &amp;N</oddHeader>
    <oddFooter xml:space="preserve">&amp;R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4"/>
  <dimension ref="A1:M45"/>
  <sheetViews>
    <sheetView view="pageLayout" zoomScaleNormal="100" workbookViewId="0"/>
  </sheetViews>
  <sheetFormatPr defaultRowHeight="12.75" x14ac:dyDescent="0.2"/>
  <cols>
    <col min="1" max="1" width="5.28515625" style="15" customWidth="1"/>
    <col min="2" max="2" width="1.85546875" style="15" customWidth="1"/>
    <col min="3" max="3" width="11.28515625" style="15" customWidth="1"/>
    <col min="4" max="4" width="1.85546875" style="15" customWidth="1"/>
    <col min="5" max="5" width="9" style="15" customWidth="1"/>
    <col min="6" max="6" width="1.85546875" style="15" customWidth="1"/>
    <col min="7" max="7" width="12.42578125" style="15" customWidth="1"/>
    <col min="8" max="8" width="1.85546875" style="15" customWidth="1"/>
    <col min="9" max="9" width="9" style="15" customWidth="1"/>
    <col min="10" max="10" width="1.85546875" style="15" customWidth="1"/>
    <col min="11" max="11" width="12.42578125" style="15" customWidth="1"/>
    <col min="12" max="12" width="1.85546875" style="15" customWidth="1"/>
    <col min="13" max="13" width="11.28515625" style="15" customWidth="1"/>
    <col min="14" max="256" width="9.140625" style="15"/>
    <col min="257" max="257" width="4.7109375" style="15" customWidth="1"/>
    <col min="258" max="258" width="2.7109375" style="15" customWidth="1"/>
    <col min="259" max="259" width="25.7109375" style="15" customWidth="1"/>
    <col min="260" max="260" width="2.7109375" style="15" customWidth="1"/>
    <col min="261" max="261" width="15.7109375" style="15" customWidth="1"/>
    <col min="262" max="262" width="2.7109375" style="15" customWidth="1"/>
    <col min="263" max="263" width="15.7109375" style="15" customWidth="1"/>
    <col min="264" max="512" width="9.140625" style="15"/>
    <col min="513" max="513" width="4.7109375" style="15" customWidth="1"/>
    <col min="514" max="514" width="2.7109375" style="15" customWidth="1"/>
    <col min="515" max="515" width="25.7109375" style="15" customWidth="1"/>
    <col min="516" max="516" width="2.7109375" style="15" customWidth="1"/>
    <col min="517" max="517" width="15.7109375" style="15" customWidth="1"/>
    <col min="518" max="518" width="2.7109375" style="15" customWidth="1"/>
    <col min="519" max="519" width="15.7109375" style="15" customWidth="1"/>
    <col min="520" max="768" width="9.140625" style="15"/>
    <col min="769" max="769" width="4.7109375" style="15" customWidth="1"/>
    <col min="770" max="770" width="2.7109375" style="15" customWidth="1"/>
    <col min="771" max="771" width="25.7109375" style="15" customWidth="1"/>
    <col min="772" max="772" width="2.7109375" style="15" customWidth="1"/>
    <col min="773" max="773" width="15.7109375" style="15" customWidth="1"/>
    <col min="774" max="774" width="2.7109375" style="15" customWidth="1"/>
    <col min="775" max="775" width="15.7109375" style="15" customWidth="1"/>
    <col min="776" max="1024" width="9.140625" style="15"/>
    <col min="1025" max="1025" width="4.7109375" style="15" customWidth="1"/>
    <col min="1026" max="1026" width="2.7109375" style="15" customWidth="1"/>
    <col min="1027" max="1027" width="25.7109375" style="15" customWidth="1"/>
    <col min="1028" max="1028" width="2.7109375" style="15" customWidth="1"/>
    <col min="1029" max="1029" width="15.7109375" style="15" customWidth="1"/>
    <col min="1030" max="1030" width="2.7109375" style="15" customWidth="1"/>
    <col min="1031" max="1031" width="15.7109375" style="15" customWidth="1"/>
    <col min="1032" max="1280" width="9.140625" style="15"/>
    <col min="1281" max="1281" width="4.7109375" style="15" customWidth="1"/>
    <col min="1282" max="1282" width="2.7109375" style="15" customWidth="1"/>
    <col min="1283" max="1283" width="25.7109375" style="15" customWidth="1"/>
    <col min="1284" max="1284" width="2.7109375" style="15" customWidth="1"/>
    <col min="1285" max="1285" width="15.7109375" style="15" customWidth="1"/>
    <col min="1286" max="1286" width="2.7109375" style="15" customWidth="1"/>
    <col min="1287" max="1287" width="15.7109375" style="15" customWidth="1"/>
    <col min="1288" max="1536" width="9.140625" style="15"/>
    <col min="1537" max="1537" width="4.7109375" style="15" customWidth="1"/>
    <col min="1538" max="1538" width="2.7109375" style="15" customWidth="1"/>
    <col min="1539" max="1539" width="25.7109375" style="15" customWidth="1"/>
    <col min="1540" max="1540" width="2.7109375" style="15" customWidth="1"/>
    <col min="1541" max="1541" width="15.7109375" style="15" customWidth="1"/>
    <col min="1542" max="1542" width="2.7109375" style="15" customWidth="1"/>
    <col min="1543" max="1543" width="15.7109375" style="15" customWidth="1"/>
    <col min="1544" max="1792" width="9.140625" style="15"/>
    <col min="1793" max="1793" width="4.7109375" style="15" customWidth="1"/>
    <col min="1794" max="1794" width="2.7109375" style="15" customWidth="1"/>
    <col min="1795" max="1795" width="25.7109375" style="15" customWidth="1"/>
    <col min="1796" max="1796" width="2.7109375" style="15" customWidth="1"/>
    <col min="1797" max="1797" width="15.7109375" style="15" customWidth="1"/>
    <col min="1798" max="1798" width="2.7109375" style="15" customWidth="1"/>
    <col min="1799" max="1799" width="15.7109375" style="15" customWidth="1"/>
    <col min="1800" max="2048" width="9.140625" style="15"/>
    <col min="2049" max="2049" width="4.7109375" style="15" customWidth="1"/>
    <col min="2050" max="2050" width="2.7109375" style="15" customWidth="1"/>
    <col min="2051" max="2051" width="25.7109375" style="15" customWidth="1"/>
    <col min="2052" max="2052" width="2.7109375" style="15" customWidth="1"/>
    <col min="2053" max="2053" width="15.7109375" style="15" customWidth="1"/>
    <col min="2054" max="2054" width="2.7109375" style="15" customWidth="1"/>
    <col min="2055" max="2055" width="15.7109375" style="15" customWidth="1"/>
    <col min="2056" max="2304" width="9.140625" style="15"/>
    <col min="2305" max="2305" width="4.7109375" style="15" customWidth="1"/>
    <col min="2306" max="2306" width="2.7109375" style="15" customWidth="1"/>
    <col min="2307" max="2307" width="25.7109375" style="15" customWidth="1"/>
    <col min="2308" max="2308" width="2.7109375" style="15" customWidth="1"/>
    <col min="2309" max="2309" width="15.7109375" style="15" customWidth="1"/>
    <col min="2310" max="2310" width="2.7109375" style="15" customWidth="1"/>
    <col min="2311" max="2311" width="15.7109375" style="15" customWidth="1"/>
    <col min="2312" max="2560" width="9.140625" style="15"/>
    <col min="2561" max="2561" width="4.7109375" style="15" customWidth="1"/>
    <col min="2562" max="2562" width="2.7109375" style="15" customWidth="1"/>
    <col min="2563" max="2563" width="25.7109375" style="15" customWidth="1"/>
    <col min="2564" max="2564" width="2.7109375" style="15" customWidth="1"/>
    <col min="2565" max="2565" width="15.7109375" style="15" customWidth="1"/>
    <col min="2566" max="2566" width="2.7109375" style="15" customWidth="1"/>
    <col min="2567" max="2567" width="15.7109375" style="15" customWidth="1"/>
    <col min="2568" max="2816" width="9.140625" style="15"/>
    <col min="2817" max="2817" width="4.7109375" style="15" customWidth="1"/>
    <col min="2818" max="2818" width="2.7109375" style="15" customWidth="1"/>
    <col min="2819" max="2819" width="25.7109375" style="15" customWidth="1"/>
    <col min="2820" max="2820" width="2.7109375" style="15" customWidth="1"/>
    <col min="2821" max="2821" width="15.7109375" style="15" customWidth="1"/>
    <col min="2822" max="2822" width="2.7109375" style="15" customWidth="1"/>
    <col min="2823" max="2823" width="15.7109375" style="15" customWidth="1"/>
    <col min="2824" max="3072" width="9.140625" style="15"/>
    <col min="3073" max="3073" width="4.7109375" style="15" customWidth="1"/>
    <col min="3074" max="3074" width="2.7109375" style="15" customWidth="1"/>
    <col min="3075" max="3075" width="25.7109375" style="15" customWidth="1"/>
    <col min="3076" max="3076" width="2.7109375" style="15" customWidth="1"/>
    <col min="3077" max="3077" width="15.7109375" style="15" customWidth="1"/>
    <col min="3078" max="3078" width="2.7109375" style="15" customWidth="1"/>
    <col min="3079" max="3079" width="15.7109375" style="15" customWidth="1"/>
    <col min="3080" max="3328" width="9.140625" style="15"/>
    <col min="3329" max="3329" width="4.7109375" style="15" customWidth="1"/>
    <col min="3330" max="3330" width="2.7109375" style="15" customWidth="1"/>
    <col min="3331" max="3331" width="25.7109375" style="15" customWidth="1"/>
    <col min="3332" max="3332" width="2.7109375" style="15" customWidth="1"/>
    <col min="3333" max="3333" width="15.7109375" style="15" customWidth="1"/>
    <col min="3334" max="3334" width="2.7109375" style="15" customWidth="1"/>
    <col min="3335" max="3335" width="15.7109375" style="15" customWidth="1"/>
    <col min="3336" max="3584" width="9.140625" style="15"/>
    <col min="3585" max="3585" width="4.7109375" style="15" customWidth="1"/>
    <col min="3586" max="3586" width="2.7109375" style="15" customWidth="1"/>
    <col min="3587" max="3587" width="25.7109375" style="15" customWidth="1"/>
    <col min="3588" max="3588" width="2.7109375" style="15" customWidth="1"/>
    <col min="3589" max="3589" width="15.7109375" style="15" customWidth="1"/>
    <col min="3590" max="3590" width="2.7109375" style="15" customWidth="1"/>
    <col min="3591" max="3591" width="15.7109375" style="15" customWidth="1"/>
    <col min="3592" max="3840" width="9.140625" style="15"/>
    <col min="3841" max="3841" width="4.7109375" style="15" customWidth="1"/>
    <col min="3842" max="3842" width="2.7109375" style="15" customWidth="1"/>
    <col min="3843" max="3843" width="25.7109375" style="15" customWidth="1"/>
    <col min="3844" max="3844" width="2.7109375" style="15" customWidth="1"/>
    <col min="3845" max="3845" width="15.7109375" style="15" customWidth="1"/>
    <col min="3846" max="3846" width="2.7109375" style="15" customWidth="1"/>
    <col min="3847" max="3847" width="15.7109375" style="15" customWidth="1"/>
    <col min="3848" max="4096" width="9.140625" style="15"/>
    <col min="4097" max="4097" width="4.7109375" style="15" customWidth="1"/>
    <col min="4098" max="4098" width="2.7109375" style="15" customWidth="1"/>
    <col min="4099" max="4099" width="25.7109375" style="15" customWidth="1"/>
    <col min="4100" max="4100" width="2.7109375" style="15" customWidth="1"/>
    <col min="4101" max="4101" width="15.7109375" style="15" customWidth="1"/>
    <col min="4102" max="4102" width="2.7109375" style="15" customWidth="1"/>
    <col min="4103" max="4103" width="15.7109375" style="15" customWidth="1"/>
    <col min="4104" max="4352" width="9.140625" style="15"/>
    <col min="4353" max="4353" width="4.7109375" style="15" customWidth="1"/>
    <col min="4354" max="4354" width="2.7109375" style="15" customWidth="1"/>
    <col min="4355" max="4355" width="25.7109375" style="15" customWidth="1"/>
    <col min="4356" max="4356" width="2.7109375" style="15" customWidth="1"/>
    <col min="4357" max="4357" width="15.7109375" style="15" customWidth="1"/>
    <col min="4358" max="4358" width="2.7109375" style="15" customWidth="1"/>
    <col min="4359" max="4359" width="15.7109375" style="15" customWidth="1"/>
    <col min="4360" max="4608" width="9.140625" style="15"/>
    <col min="4609" max="4609" width="4.7109375" style="15" customWidth="1"/>
    <col min="4610" max="4610" width="2.7109375" style="15" customWidth="1"/>
    <col min="4611" max="4611" width="25.7109375" style="15" customWidth="1"/>
    <col min="4612" max="4612" width="2.7109375" style="15" customWidth="1"/>
    <col min="4613" max="4613" width="15.7109375" style="15" customWidth="1"/>
    <col min="4614" max="4614" width="2.7109375" style="15" customWidth="1"/>
    <col min="4615" max="4615" width="15.7109375" style="15" customWidth="1"/>
    <col min="4616" max="4864" width="9.140625" style="15"/>
    <col min="4865" max="4865" width="4.7109375" style="15" customWidth="1"/>
    <col min="4866" max="4866" width="2.7109375" style="15" customWidth="1"/>
    <col min="4867" max="4867" width="25.7109375" style="15" customWidth="1"/>
    <col min="4868" max="4868" width="2.7109375" style="15" customWidth="1"/>
    <col min="4869" max="4869" width="15.7109375" style="15" customWidth="1"/>
    <col min="4870" max="4870" width="2.7109375" style="15" customWidth="1"/>
    <col min="4871" max="4871" width="15.7109375" style="15" customWidth="1"/>
    <col min="4872" max="5120" width="9.140625" style="15"/>
    <col min="5121" max="5121" width="4.7109375" style="15" customWidth="1"/>
    <col min="5122" max="5122" width="2.7109375" style="15" customWidth="1"/>
    <col min="5123" max="5123" width="25.7109375" style="15" customWidth="1"/>
    <col min="5124" max="5124" width="2.7109375" style="15" customWidth="1"/>
    <col min="5125" max="5125" width="15.7109375" style="15" customWidth="1"/>
    <col min="5126" max="5126" width="2.7109375" style="15" customWidth="1"/>
    <col min="5127" max="5127" width="15.7109375" style="15" customWidth="1"/>
    <col min="5128" max="5376" width="9.140625" style="15"/>
    <col min="5377" max="5377" width="4.7109375" style="15" customWidth="1"/>
    <col min="5378" max="5378" width="2.7109375" style="15" customWidth="1"/>
    <col min="5379" max="5379" width="25.7109375" style="15" customWidth="1"/>
    <col min="5380" max="5380" width="2.7109375" style="15" customWidth="1"/>
    <col min="5381" max="5381" width="15.7109375" style="15" customWidth="1"/>
    <col min="5382" max="5382" width="2.7109375" style="15" customWidth="1"/>
    <col min="5383" max="5383" width="15.7109375" style="15" customWidth="1"/>
    <col min="5384" max="5632" width="9.140625" style="15"/>
    <col min="5633" max="5633" width="4.7109375" style="15" customWidth="1"/>
    <col min="5634" max="5634" width="2.7109375" style="15" customWidth="1"/>
    <col min="5635" max="5635" width="25.7109375" style="15" customWidth="1"/>
    <col min="5636" max="5636" width="2.7109375" style="15" customWidth="1"/>
    <col min="5637" max="5637" width="15.7109375" style="15" customWidth="1"/>
    <col min="5638" max="5638" width="2.7109375" style="15" customWidth="1"/>
    <col min="5639" max="5639" width="15.7109375" style="15" customWidth="1"/>
    <col min="5640" max="5888" width="9.140625" style="15"/>
    <col min="5889" max="5889" width="4.7109375" style="15" customWidth="1"/>
    <col min="5890" max="5890" width="2.7109375" style="15" customWidth="1"/>
    <col min="5891" max="5891" width="25.7109375" style="15" customWidth="1"/>
    <col min="5892" max="5892" width="2.7109375" style="15" customWidth="1"/>
    <col min="5893" max="5893" width="15.7109375" style="15" customWidth="1"/>
    <col min="5894" max="5894" width="2.7109375" style="15" customWidth="1"/>
    <col min="5895" max="5895" width="15.7109375" style="15" customWidth="1"/>
    <col min="5896" max="6144" width="9.140625" style="15"/>
    <col min="6145" max="6145" width="4.7109375" style="15" customWidth="1"/>
    <col min="6146" max="6146" width="2.7109375" style="15" customWidth="1"/>
    <col min="6147" max="6147" width="25.7109375" style="15" customWidth="1"/>
    <col min="6148" max="6148" width="2.7109375" style="15" customWidth="1"/>
    <col min="6149" max="6149" width="15.7109375" style="15" customWidth="1"/>
    <col min="6150" max="6150" width="2.7109375" style="15" customWidth="1"/>
    <col min="6151" max="6151" width="15.7109375" style="15" customWidth="1"/>
    <col min="6152" max="6400" width="9.140625" style="15"/>
    <col min="6401" max="6401" width="4.7109375" style="15" customWidth="1"/>
    <col min="6402" max="6402" width="2.7109375" style="15" customWidth="1"/>
    <col min="6403" max="6403" width="25.7109375" style="15" customWidth="1"/>
    <col min="6404" max="6404" width="2.7109375" style="15" customWidth="1"/>
    <col min="6405" max="6405" width="15.7109375" style="15" customWidth="1"/>
    <col min="6406" max="6406" width="2.7109375" style="15" customWidth="1"/>
    <col min="6407" max="6407" width="15.7109375" style="15" customWidth="1"/>
    <col min="6408" max="6656" width="9.140625" style="15"/>
    <col min="6657" max="6657" width="4.7109375" style="15" customWidth="1"/>
    <col min="6658" max="6658" width="2.7109375" style="15" customWidth="1"/>
    <col min="6659" max="6659" width="25.7109375" style="15" customWidth="1"/>
    <col min="6660" max="6660" width="2.7109375" style="15" customWidth="1"/>
    <col min="6661" max="6661" width="15.7109375" style="15" customWidth="1"/>
    <col min="6662" max="6662" width="2.7109375" style="15" customWidth="1"/>
    <col min="6663" max="6663" width="15.7109375" style="15" customWidth="1"/>
    <col min="6664" max="6912" width="9.140625" style="15"/>
    <col min="6913" max="6913" width="4.7109375" style="15" customWidth="1"/>
    <col min="6914" max="6914" width="2.7109375" style="15" customWidth="1"/>
    <col min="6915" max="6915" width="25.7109375" style="15" customWidth="1"/>
    <col min="6916" max="6916" width="2.7109375" style="15" customWidth="1"/>
    <col min="6917" max="6917" width="15.7109375" style="15" customWidth="1"/>
    <col min="6918" max="6918" width="2.7109375" style="15" customWidth="1"/>
    <col min="6919" max="6919" width="15.7109375" style="15" customWidth="1"/>
    <col min="6920" max="7168" width="9.140625" style="15"/>
    <col min="7169" max="7169" width="4.7109375" style="15" customWidth="1"/>
    <col min="7170" max="7170" width="2.7109375" style="15" customWidth="1"/>
    <col min="7171" max="7171" width="25.7109375" style="15" customWidth="1"/>
    <col min="7172" max="7172" width="2.7109375" style="15" customWidth="1"/>
    <col min="7173" max="7173" width="15.7109375" style="15" customWidth="1"/>
    <col min="7174" max="7174" width="2.7109375" style="15" customWidth="1"/>
    <col min="7175" max="7175" width="15.7109375" style="15" customWidth="1"/>
    <col min="7176" max="7424" width="9.140625" style="15"/>
    <col min="7425" max="7425" width="4.7109375" style="15" customWidth="1"/>
    <col min="7426" max="7426" width="2.7109375" style="15" customWidth="1"/>
    <col min="7427" max="7427" width="25.7109375" style="15" customWidth="1"/>
    <col min="7428" max="7428" width="2.7109375" style="15" customWidth="1"/>
    <col min="7429" max="7429" width="15.7109375" style="15" customWidth="1"/>
    <col min="7430" max="7430" width="2.7109375" style="15" customWidth="1"/>
    <col min="7431" max="7431" width="15.7109375" style="15" customWidth="1"/>
    <col min="7432" max="7680" width="9.140625" style="15"/>
    <col min="7681" max="7681" width="4.7109375" style="15" customWidth="1"/>
    <col min="7682" max="7682" width="2.7109375" style="15" customWidth="1"/>
    <col min="7683" max="7683" width="25.7109375" style="15" customWidth="1"/>
    <col min="7684" max="7684" width="2.7109375" style="15" customWidth="1"/>
    <col min="7685" max="7685" width="15.7109375" style="15" customWidth="1"/>
    <col min="7686" max="7686" width="2.7109375" style="15" customWidth="1"/>
    <col min="7687" max="7687" width="15.7109375" style="15" customWidth="1"/>
    <col min="7688" max="7936" width="9.140625" style="15"/>
    <col min="7937" max="7937" width="4.7109375" style="15" customWidth="1"/>
    <col min="7938" max="7938" width="2.7109375" style="15" customWidth="1"/>
    <col min="7939" max="7939" width="25.7109375" style="15" customWidth="1"/>
    <col min="7940" max="7940" width="2.7109375" style="15" customWidth="1"/>
    <col min="7941" max="7941" width="15.7109375" style="15" customWidth="1"/>
    <col min="7942" max="7942" width="2.7109375" style="15" customWidth="1"/>
    <col min="7943" max="7943" width="15.7109375" style="15" customWidth="1"/>
    <col min="7944" max="8192" width="9.140625" style="15"/>
    <col min="8193" max="8193" width="4.7109375" style="15" customWidth="1"/>
    <col min="8194" max="8194" width="2.7109375" style="15" customWidth="1"/>
    <col min="8195" max="8195" width="25.7109375" style="15" customWidth="1"/>
    <col min="8196" max="8196" width="2.7109375" style="15" customWidth="1"/>
    <col min="8197" max="8197" width="15.7109375" style="15" customWidth="1"/>
    <col min="8198" max="8198" width="2.7109375" style="15" customWidth="1"/>
    <col min="8199" max="8199" width="15.7109375" style="15" customWidth="1"/>
    <col min="8200" max="8448" width="9.140625" style="15"/>
    <col min="8449" max="8449" width="4.7109375" style="15" customWidth="1"/>
    <col min="8450" max="8450" width="2.7109375" style="15" customWidth="1"/>
    <col min="8451" max="8451" width="25.7109375" style="15" customWidth="1"/>
    <col min="8452" max="8452" width="2.7109375" style="15" customWidth="1"/>
    <col min="8453" max="8453" width="15.7109375" style="15" customWidth="1"/>
    <col min="8454" max="8454" width="2.7109375" style="15" customWidth="1"/>
    <col min="8455" max="8455" width="15.7109375" style="15" customWidth="1"/>
    <col min="8456" max="8704" width="9.140625" style="15"/>
    <col min="8705" max="8705" width="4.7109375" style="15" customWidth="1"/>
    <col min="8706" max="8706" width="2.7109375" style="15" customWidth="1"/>
    <col min="8707" max="8707" width="25.7109375" style="15" customWidth="1"/>
    <col min="8708" max="8708" width="2.7109375" style="15" customWidth="1"/>
    <col min="8709" max="8709" width="15.7109375" style="15" customWidth="1"/>
    <col min="8710" max="8710" width="2.7109375" style="15" customWidth="1"/>
    <col min="8711" max="8711" width="15.7109375" style="15" customWidth="1"/>
    <col min="8712" max="8960" width="9.140625" style="15"/>
    <col min="8961" max="8961" width="4.7109375" style="15" customWidth="1"/>
    <col min="8962" max="8962" width="2.7109375" style="15" customWidth="1"/>
    <col min="8963" max="8963" width="25.7109375" style="15" customWidth="1"/>
    <col min="8964" max="8964" width="2.7109375" style="15" customWidth="1"/>
    <col min="8965" max="8965" width="15.7109375" style="15" customWidth="1"/>
    <col min="8966" max="8966" width="2.7109375" style="15" customWidth="1"/>
    <col min="8967" max="8967" width="15.7109375" style="15" customWidth="1"/>
    <col min="8968" max="9216" width="9.140625" style="15"/>
    <col min="9217" max="9217" width="4.7109375" style="15" customWidth="1"/>
    <col min="9218" max="9218" width="2.7109375" style="15" customWidth="1"/>
    <col min="9219" max="9219" width="25.7109375" style="15" customWidth="1"/>
    <col min="9220" max="9220" width="2.7109375" style="15" customWidth="1"/>
    <col min="9221" max="9221" width="15.7109375" style="15" customWidth="1"/>
    <col min="9222" max="9222" width="2.7109375" style="15" customWidth="1"/>
    <col min="9223" max="9223" width="15.7109375" style="15" customWidth="1"/>
    <col min="9224" max="9472" width="9.140625" style="15"/>
    <col min="9473" max="9473" width="4.7109375" style="15" customWidth="1"/>
    <col min="9474" max="9474" width="2.7109375" style="15" customWidth="1"/>
    <col min="9475" max="9475" width="25.7109375" style="15" customWidth="1"/>
    <col min="9476" max="9476" width="2.7109375" style="15" customWidth="1"/>
    <col min="9477" max="9477" width="15.7109375" style="15" customWidth="1"/>
    <col min="9478" max="9478" width="2.7109375" style="15" customWidth="1"/>
    <col min="9479" max="9479" width="15.7109375" style="15" customWidth="1"/>
    <col min="9480" max="9728" width="9.140625" style="15"/>
    <col min="9729" max="9729" width="4.7109375" style="15" customWidth="1"/>
    <col min="9730" max="9730" width="2.7109375" style="15" customWidth="1"/>
    <col min="9731" max="9731" width="25.7109375" style="15" customWidth="1"/>
    <col min="9732" max="9732" width="2.7109375" style="15" customWidth="1"/>
    <col min="9733" max="9733" width="15.7109375" style="15" customWidth="1"/>
    <col min="9734" max="9734" width="2.7109375" style="15" customWidth="1"/>
    <col min="9735" max="9735" width="15.7109375" style="15" customWidth="1"/>
    <col min="9736" max="9984" width="9.140625" style="15"/>
    <col min="9985" max="9985" width="4.7109375" style="15" customWidth="1"/>
    <col min="9986" max="9986" width="2.7109375" style="15" customWidth="1"/>
    <col min="9987" max="9987" width="25.7109375" style="15" customWidth="1"/>
    <col min="9988" max="9988" width="2.7109375" style="15" customWidth="1"/>
    <col min="9989" max="9989" width="15.7109375" style="15" customWidth="1"/>
    <col min="9990" max="9990" width="2.7109375" style="15" customWidth="1"/>
    <col min="9991" max="9991" width="15.7109375" style="15" customWidth="1"/>
    <col min="9992" max="10240" width="9.140625" style="15"/>
    <col min="10241" max="10241" width="4.7109375" style="15" customWidth="1"/>
    <col min="10242" max="10242" width="2.7109375" style="15" customWidth="1"/>
    <col min="10243" max="10243" width="25.7109375" style="15" customWidth="1"/>
    <col min="10244" max="10244" width="2.7109375" style="15" customWidth="1"/>
    <col min="10245" max="10245" width="15.7109375" style="15" customWidth="1"/>
    <col min="10246" max="10246" width="2.7109375" style="15" customWidth="1"/>
    <col min="10247" max="10247" width="15.7109375" style="15" customWidth="1"/>
    <col min="10248" max="10496" width="9.140625" style="15"/>
    <col min="10497" max="10497" width="4.7109375" style="15" customWidth="1"/>
    <col min="10498" max="10498" width="2.7109375" style="15" customWidth="1"/>
    <col min="10499" max="10499" width="25.7109375" style="15" customWidth="1"/>
    <col min="10500" max="10500" width="2.7109375" style="15" customWidth="1"/>
    <col min="10501" max="10501" width="15.7109375" style="15" customWidth="1"/>
    <col min="10502" max="10502" width="2.7109375" style="15" customWidth="1"/>
    <col min="10503" max="10503" width="15.7109375" style="15" customWidth="1"/>
    <col min="10504" max="10752" width="9.140625" style="15"/>
    <col min="10753" max="10753" width="4.7109375" style="15" customWidth="1"/>
    <col min="10754" max="10754" width="2.7109375" style="15" customWidth="1"/>
    <col min="10755" max="10755" width="25.7109375" style="15" customWidth="1"/>
    <col min="10756" max="10756" width="2.7109375" style="15" customWidth="1"/>
    <col min="10757" max="10757" width="15.7109375" style="15" customWidth="1"/>
    <col min="10758" max="10758" width="2.7109375" style="15" customWidth="1"/>
    <col min="10759" max="10759" width="15.7109375" style="15" customWidth="1"/>
    <col min="10760" max="11008" width="9.140625" style="15"/>
    <col min="11009" max="11009" width="4.7109375" style="15" customWidth="1"/>
    <col min="11010" max="11010" width="2.7109375" style="15" customWidth="1"/>
    <col min="11011" max="11011" width="25.7109375" style="15" customWidth="1"/>
    <col min="11012" max="11012" width="2.7109375" style="15" customWidth="1"/>
    <col min="11013" max="11013" width="15.7109375" style="15" customWidth="1"/>
    <col min="11014" max="11014" width="2.7109375" style="15" customWidth="1"/>
    <col min="11015" max="11015" width="15.7109375" style="15" customWidth="1"/>
    <col min="11016" max="11264" width="9.140625" style="15"/>
    <col min="11265" max="11265" width="4.7109375" style="15" customWidth="1"/>
    <col min="11266" max="11266" width="2.7109375" style="15" customWidth="1"/>
    <col min="11267" max="11267" width="25.7109375" style="15" customWidth="1"/>
    <col min="11268" max="11268" width="2.7109375" style="15" customWidth="1"/>
    <col min="11269" max="11269" width="15.7109375" style="15" customWidth="1"/>
    <col min="11270" max="11270" width="2.7109375" style="15" customWidth="1"/>
    <col min="11271" max="11271" width="15.7109375" style="15" customWidth="1"/>
    <col min="11272" max="11520" width="9.140625" style="15"/>
    <col min="11521" max="11521" width="4.7109375" style="15" customWidth="1"/>
    <col min="11522" max="11522" width="2.7109375" style="15" customWidth="1"/>
    <col min="11523" max="11523" width="25.7109375" style="15" customWidth="1"/>
    <col min="11524" max="11524" width="2.7109375" style="15" customWidth="1"/>
    <col min="11525" max="11525" width="15.7109375" style="15" customWidth="1"/>
    <col min="11526" max="11526" width="2.7109375" style="15" customWidth="1"/>
    <col min="11527" max="11527" width="15.7109375" style="15" customWidth="1"/>
    <col min="11528" max="11776" width="9.140625" style="15"/>
    <col min="11777" max="11777" width="4.7109375" style="15" customWidth="1"/>
    <col min="11778" max="11778" width="2.7109375" style="15" customWidth="1"/>
    <col min="11779" max="11779" width="25.7109375" style="15" customWidth="1"/>
    <col min="11780" max="11780" width="2.7109375" style="15" customWidth="1"/>
    <col min="11781" max="11781" width="15.7109375" style="15" customWidth="1"/>
    <col min="11782" max="11782" width="2.7109375" style="15" customWidth="1"/>
    <col min="11783" max="11783" width="15.7109375" style="15" customWidth="1"/>
    <col min="11784" max="12032" width="9.140625" style="15"/>
    <col min="12033" max="12033" width="4.7109375" style="15" customWidth="1"/>
    <col min="12034" max="12034" width="2.7109375" style="15" customWidth="1"/>
    <col min="12035" max="12035" width="25.7109375" style="15" customWidth="1"/>
    <col min="12036" max="12036" width="2.7109375" style="15" customWidth="1"/>
    <col min="12037" max="12037" width="15.7109375" style="15" customWidth="1"/>
    <col min="12038" max="12038" width="2.7109375" style="15" customWidth="1"/>
    <col min="12039" max="12039" width="15.7109375" style="15" customWidth="1"/>
    <col min="12040" max="12288" width="9.140625" style="15"/>
    <col min="12289" max="12289" width="4.7109375" style="15" customWidth="1"/>
    <col min="12290" max="12290" width="2.7109375" style="15" customWidth="1"/>
    <col min="12291" max="12291" width="25.7109375" style="15" customWidth="1"/>
    <col min="12292" max="12292" width="2.7109375" style="15" customWidth="1"/>
    <col min="12293" max="12293" width="15.7109375" style="15" customWidth="1"/>
    <col min="12294" max="12294" width="2.7109375" style="15" customWidth="1"/>
    <col min="12295" max="12295" width="15.7109375" style="15" customWidth="1"/>
    <col min="12296" max="12544" width="9.140625" style="15"/>
    <col min="12545" max="12545" width="4.7109375" style="15" customWidth="1"/>
    <col min="12546" max="12546" width="2.7109375" style="15" customWidth="1"/>
    <col min="12547" max="12547" width="25.7109375" style="15" customWidth="1"/>
    <col min="12548" max="12548" width="2.7109375" style="15" customWidth="1"/>
    <col min="12549" max="12549" width="15.7109375" style="15" customWidth="1"/>
    <col min="12550" max="12550" width="2.7109375" style="15" customWidth="1"/>
    <col min="12551" max="12551" width="15.7109375" style="15" customWidth="1"/>
    <col min="12552" max="12800" width="9.140625" style="15"/>
    <col min="12801" max="12801" width="4.7109375" style="15" customWidth="1"/>
    <col min="12802" max="12802" width="2.7109375" style="15" customWidth="1"/>
    <col min="12803" max="12803" width="25.7109375" style="15" customWidth="1"/>
    <col min="12804" max="12804" width="2.7109375" style="15" customWidth="1"/>
    <col min="12805" max="12805" width="15.7109375" style="15" customWidth="1"/>
    <col min="12806" max="12806" width="2.7109375" style="15" customWidth="1"/>
    <col min="12807" max="12807" width="15.7109375" style="15" customWidth="1"/>
    <col min="12808" max="13056" width="9.140625" style="15"/>
    <col min="13057" max="13057" width="4.7109375" style="15" customWidth="1"/>
    <col min="13058" max="13058" width="2.7109375" style="15" customWidth="1"/>
    <col min="13059" max="13059" width="25.7109375" style="15" customWidth="1"/>
    <col min="13060" max="13060" width="2.7109375" style="15" customWidth="1"/>
    <col min="13061" max="13061" width="15.7109375" style="15" customWidth="1"/>
    <col min="13062" max="13062" width="2.7109375" style="15" customWidth="1"/>
    <col min="13063" max="13063" width="15.7109375" style="15" customWidth="1"/>
    <col min="13064" max="13312" width="9.140625" style="15"/>
    <col min="13313" max="13313" width="4.7109375" style="15" customWidth="1"/>
    <col min="13314" max="13314" width="2.7109375" style="15" customWidth="1"/>
    <col min="13315" max="13315" width="25.7109375" style="15" customWidth="1"/>
    <col min="13316" max="13316" width="2.7109375" style="15" customWidth="1"/>
    <col min="13317" max="13317" width="15.7109375" style="15" customWidth="1"/>
    <col min="13318" max="13318" width="2.7109375" style="15" customWidth="1"/>
    <col min="13319" max="13319" width="15.7109375" style="15" customWidth="1"/>
    <col min="13320" max="13568" width="9.140625" style="15"/>
    <col min="13569" max="13569" width="4.7109375" style="15" customWidth="1"/>
    <col min="13570" max="13570" width="2.7109375" style="15" customWidth="1"/>
    <col min="13571" max="13571" width="25.7109375" style="15" customWidth="1"/>
    <col min="13572" max="13572" width="2.7109375" style="15" customWidth="1"/>
    <col min="13573" max="13573" width="15.7109375" style="15" customWidth="1"/>
    <col min="13574" max="13574" width="2.7109375" style="15" customWidth="1"/>
    <col min="13575" max="13575" width="15.7109375" style="15" customWidth="1"/>
    <col min="13576" max="13824" width="9.140625" style="15"/>
    <col min="13825" max="13825" width="4.7109375" style="15" customWidth="1"/>
    <col min="13826" max="13826" width="2.7109375" style="15" customWidth="1"/>
    <col min="13827" max="13827" width="25.7109375" style="15" customWidth="1"/>
    <col min="13828" max="13828" width="2.7109375" style="15" customWidth="1"/>
    <col min="13829" max="13829" width="15.7109375" style="15" customWidth="1"/>
    <col min="13830" max="13830" width="2.7109375" style="15" customWidth="1"/>
    <col min="13831" max="13831" width="15.7109375" style="15" customWidth="1"/>
    <col min="13832" max="14080" width="9.140625" style="15"/>
    <col min="14081" max="14081" width="4.7109375" style="15" customWidth="1"/>
    <col min="14082" max="14082" width="2.7109375" style="15" customWidth="1"/>
    <col min="14083" max="14083" width="25.7109375" style="15" customWidth="1"/>
    <col min="14084" max="14084" width="2.7109375" style="15" customWidth="1"/>
    <col min="14085" max="14085" width="15.7109375" style="15" customWidth="1"/>
    <col min="14086" max="14086" width="2.7109375" style="15" customWidth="1"/>
    <col min="14087" max="14087" width="15.7109375" style="15" customWidth="1"/>
    <col min="14088" max="14336" width="9.140625" style="15"/>
    <col min="14337" max="14337" width="4.7109375" style="15" customWidth="1"/>
    <col min="14338" max="14338" width="2.7109375" style="15" customWidth="1"/>
    <col min="14339" max="14339" width="25.7109375" style="15" customWidth="1"/>
    <col min="14340" max="14340" width="2.7109375" style="15" customWidth="1"/>
    <col min="14341" max="14341" width="15.7109375" style="15" customWidth="1"/>
    <col min="14342" max="14342" width="2.7109375" style="15" customWidth="1"/>
    <col min="14343" max="14343" width="15.7109375" style="15" customWidth="1"/>
    <col min="14344" max="14592" width="9.140625" style="15"/>
    <col min="14593" max="14593" width="4.7109375" style="15" customWidth="1"/>
    <col min="14594" max="14594" width="2.7109375" style="15" customWidth="1"/>
    <col min="14595" max="14595" width="25.7109375" style="15" customWidth="1"/>
    <col min="14596" max="14596" width="2.7109375" style="15" customWidth="1"/>
    <col min="14597" max="14597" width="15.7109375" style="15" customWidth="1"/>
    <col min="14598" max="14598" width="2.7109375" style="15" customWidth="1"/>
    <col min="14599" max="14599" width="15.7109375" style="15" customWidth="1"/>
    <col min="14600" max="14848" width="9.140625" style="15"/>
    <col min="14849" max="14849" width="4.7109375" style="15" customWidth="1"/>
    <col min="14850" max="14850" width="2.7109375" style="15" customWidth="1"/>
    <col min="14851" max="14851" width="25.7109375" style="15" customWidth="1"/>
    <col min="14852" max="14852" width="2.7109375" style="15" customWidth="1"/>
    <col min="14853" max="14853" width="15.7109375" style="15" customWidth="1"/>
    <col min="14854" max="14854" width="2.7109375" style="15" customWidth="1"/>
    <col min="14855" max="14855" width="15.7109375" style="15" customWidth="1"/>
    <col min="14856" max="15104" width="9.140625" style="15"/>
    <col min="15105" max="15105" width="4.7109375" style="15" customWidth="1"/>
    <col min="15106" max="15106" width="2.7109375" style="15" customWidth="1"/>
    <col min="15107" max="15107" width="25.7109375" style="15" customWidth="1"/>
    <col min="15108" max="15108" width="2.7109375" style="15" customWidth="1"/>
    <col min="15109" max="15109" width="15.7109375" style="15" customWidth="1"/>
    <col min="15110" max="15110" width="2.7109375" style="15" customWidth="1"/>
    <col min="15111" max="15111" width="15.7109375" style="15" customWidth="1"/>
    <col min="15112" max="15360" width="9.140625" style="15"/>
    <col min="15361" max="15361" width="4.7109375" style="15" customWidth="1"/>
    <col min="15362" max="15362" width="2.7109375" style="15" customWidth="1"/>
    <col min="15363" max="15363" width="25.7109375" style="15" customWidth="1"/>
    <col min="15364" max="15364" width="2.7109375" style="15" customWidth="1"/>
    <col min="15365" max="15365" width="15.7109375" style="15" customWidth="1"/>
    <col min="15366" max="15366" width="2.7109375" style="15" customWidth="1"/>
    <col min="15367" max="15367" width="15.7109375" style="15" customWidth="1"/>
    <col min="15368" max="15616" width="9.140625" style="15"/>
    <col min="15617" max="15617" width="4.7109375" style="15" customWidth="1"/>
    <col min="15618" max="15618" width="2.7109375" style="15" customWidth="1"/>
    <col min="15619" max="15619" width="25.7109375" style="15" customWidth="1"/>
    <col min="15620" max="15620" width="2.7109375" style="15" customWidth="1"/>
    <col min="15621" max="15621" width="15.7109375" style="15" customWidth="1"/>
    <col min="15622" max="15622" width="2.7109375" style="15" customWidth="1"/>
    <col min="15623" max="15623" width="15.7109375" style="15" customWidth="1"/>
    <col min="15624" max="15872" width="9.140625" style="15"/>
    <col min="15873" max="15873" width="4.7109375" style="15" customWidth="1"/>
    <col min="15874" max="15874" width="2.7109375" style="15" customWidth="1"/>
    <col min="15875" max="15875" width="25.7109375" style="15" customWidth="1"/>
    <col min="15876" max="15876" width="2.7109375" style="15" customWidth="1"/>
    <col min="15877" max="15877" width="15.7109375" style="15" customWidth="1"/>
    <col min="15878" max="15878" width="2.7109375" style="15" customWidth="1"/>
    <col min="15879" max="15879" width="15.7109375" style="15" customWidth="1"/>
    <col min="15880" max="16128" width="9.140625" style="15"/>
    <col min="16129" max="16129" width="4.7109375" style="15" customWidth="1"/>
    <col min="16130" max="16130" width="2.7109375" style="15" customWidth="1"/>
    <col min="16131" max="16131" width="25.7109375" style="15" customWidth="1"/>
    <col min="16132" max="16132" width="2.7109375" style="15" customWidth="1"/>
    <col min="16133" max="16133" width="15.7109375" style="15" customWidth="1"/>
    <col min="16134" max="16134" width="2.7109375" style="15" customWidth="1"/>
    <col min="16135" max="16135" width="15.7109375" style="15" customWidth="1"/>
    <col min="16136" max="16384" width="9.140625" style="15"/>
  </cols>
  <sheetData>
    <row r="1" spans="1:13" ht="15" x14ac:dyDescent="0.25">
      <c r="A1"/>
      <c r="B1"/>
      <c r="C1"/>
      <c r="D1"/>
      <c r="E1"/>
      <c r="F1"/>
      <c r="M1" s="8"/>
    </row>
    <row r="2" spans="1:13" ht="15" x14ac:dyDescent="0.25">
      <c r="A2"/>
      <c r="B2"/>
      <c r="C2"/>
      <c r="D2"/>
      <c r="E2"/>
      <c r="F2"/>
      <c r="M2" s="8"/>
    </row>
    <row r="3" spans="1:13" ht="15" x14ac:dyDescent="0.25">
      <c r="A3" s="263" t="s">
        <v>0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</row>
    <row r="4" spans="1:13" ht="15" x14ac:dyDescent="0.25">
      <c r="A4" s="263" t="s">
        <v>1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</row>
    <row r="5" spans="1:13" ht="15" x14ac:dyDescent="0.25">
      <c r="A5" s="263" t="s">
        <v>266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</row>
    <row r="6" spans="1:13" ht="15" x14ac:dyDescent="0.25">
      <c r="A6" s="263" t="s">
        <v>3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</row>
    <row r="7" spans="1:13" ht="15" x14ac:dyDescent="0.25">
      <c r="A7" s="263" t="s">
        <v>4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</row>
    <row r="8" spans="1:13" ht="15" x14ac:dyDescent="0.25">
      <c r="A8" s="263" t="s">
        <v>5</v>
      </c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</row>
    <row r="9" spans="1:13" ht="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" x14ac:dyDescent="0.25">
      <c r="A10" s="262" t="s">
        <v>6</v>
      </c>
      <c r="B10" s="262"/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</row>
    <row r="11" spans="1:13" ht="15" x14ac:dyDescent="0.25">
      <c r="A11" s="40"/>
      <c r="B11" s="41"/>
      <c r="C11" s="41"/>
      <c r="D11" s="41"/>
      <c r="E11" s="40"/>
      <c r="F11" s="41"/>
      <c r="G11" s="41"/>
      <c r="H11" s="41"/>
      <c r="I11" s="41"/>
      <c r="J11" s="41"/>
      <c r="K11" s="41"/>
      <c r="L11" s="41"/>
      <c r="M11" s="41"/>
    </row>
    <row r="12" spans="1:13" ht="15" x14ac:dyDescent="0.25">
      <c r="A12" s="42"/>
      <c r="B12" s="42"/>
      <c r="C12" s="42"/>
      <c r="D12" s="42"/>
      <c r="E12" s="44" t="s">
        <v>193</v>
      </c>
      <c r="F12" s="44"/>
      <c r="G12" s="44" t="s">
        <v>194</v>
      </c>
      <c r="H12" s="44"/>
      <c r="I12" s="42"/>
      <c r="J12" s="42"/>
      <c r="K12" s="44" t="s">
        <v>195</v>
      </c>
      <c r="L12" s="44"/>
      <c r="M12" s="42"/>
    </row>
    <row r="13" spans="1:13" ht="15" x14ac:dyDescent="0.25">
      <c r="A13" s="44" t="s">
        <v>7</v>
      </c>
      <c r="B13" s="42"/>
      <c r="C13" s="42"/>
      <c r="D13" s="42"/>
      <c r="E13" s="44" t="s">
        <v>196</v>
      </c>
      <c r="F13" s="44"/>
      <c r="G13" s="44" t="s">
        <v>197</v>
      </c>
      <c r="H13" s="44"/>
      <c r="I13" s="44" t="s">
        <v>198</v>
      </c>
      <c r="J13" s="44"/>
      <c r="K13" s="44" t="s">
        <v>199</v>
      </c>
      <c r="L13" s="44"/>
      <c r="M13" s="44" t="s">
        <v>200</v>
      </c>
    </row>
    <row r="14" spans="1:13" ht="15" x14ac:dyDescent="0.25">
      <c r="A14" s="73" t="s">
        <v>8</v>
      </c>
      <c r="B14" s="42"/>
      <c r="C14" s="73" t="s">
        <v>201</v>
      </c>
      <c r="D14" s="44"/>
      <c r="E14" s="73" t="s">
        <v>202</v>
      </c>
      <c r="F14" s="44"/>
      <c r="G14" s="73" t="s">
        <v>193</v>
      </c>
      <c r="H14" s="44"/>
      <c r="I14" s="73" t="s">
        <v>193</v>
      </c>
      <c r="J14" s="44"/>
      <c r="K14" s="73" t="s">
        <v>203</v>
      </c>
      <c r="L14" s="44"/>
      <c r="M14" s="73" t="s">
        <v>125</v>
      </c>
    </row>
    <row r="15" spans="1:13" ht="15" x14ac:dyDescent="0.25">
      <c r="A15" s="43"/>
      <c r="B15" s="42"/>
      <c r="C15" s="44" t="s">
        <v>12</v>
      </c>
      <c r="D15" s="44"/>
      <c r="E15" s="44" t="s">
        <v>13</v>
      </c>
      <c r="F15" s="44"/>
      <c r="G15" s="44" t="s">
        <v>14</v>
      </c>
      <c r="H15" s="44"/>
      <c r="I15" s="44" t="s">
        <v>47</v>
      </c>
      <c r="J15" s="44"/>
      <c r="K15" s="44" t="s">
        <v>140</v>
      </c>
      <c r="L15" s="44"/>
      <c r="M15" s="44" t="s">
        <v>188</v>
      </c>
    </row>
    <row r="16" spans="1:13" ht="15" x14ac:dyDescent="0.25">
      <c r="A16" s="43"/>
      <c r="B16" s="42"/>
      <c r="C16" s="43"/>
      <c r="D16" s="44"/>
      <c r="E16" s="43"/>
      <c r="F16" s="44"/>
      <c r="G16" s="43"/>
      <c r="H16" s="44"/>
      <c r="I16" s="44" t="s">
        <v>204</v>
      </c>
      <c r="J16" s="44"/>
      <c r="K16" s="43"/>
      <c r="L16" s="44"/>
      <c r="M16" s="44" t="s">
        <v>205</v>
      </c>
    </row>
    <row r="17" spans="1:13" ht="15" x14ac:dyDescent="0.25">
      <c r="A17" s="44">
        <v>1</v>
      </c>
      <c r="B17" s="42"/>
      <c r="C17" s="45" t="s">
        <v>206</v>
      </c>
      <c r="D17" s="45"/>
      <c r="E17" s="46">
        <f>DATE(2021,6,30)-DATE(2021,1,1)+1</f>
        <v>181</v>
      </c>
      <c r="F17" s="46"/>
      <c r="G17" s="47">
        <f>365/12/2</f>
        <v>15.208333333333334</v>
      </c>
      <c r="H17" s="47"/>
      <c r="I17" s="47">
        <f t="shared" ref="I17:I28" si="0">E17-G17</f>
        <v>165.79166666666666</v>
      </c>
      <c r="J17" s="47"/>
      <c r="K17" s="48">
        <f t="shared" ref="K17:K28" si="1">1/12</f>
        <v>8.3333333333333329E-2</v>
      </c>
      <c r="L17" s="48"/>
      <c r="M17" s="47">
        <f t="shared" ref="M17:M28" si="2">I17*K17</f>
        <v>13.815972222222221</v>
      </c>
    </row>
    <row r="18" spans="1:13" ht="15" x14ac:dyDescent="0.25">
      <c r="A18" s="44">
        <f t="shared" ref="A18:A29" si="3">A17+1</f>
        <v>2</v>
      </c>
      <c r="B18" s="42"/>
      <c r="C18" s="45" t="s">
        <v>207</v>
      </c>
      <c r="D18" s="45"/>
      <c r="E18" s="46">
        <f>DATE(2021,6,30)-DATE(2021,2,1)+1</f>
        <v>150</v>
      </c>
      <c r="F18" s="46"/>
      <c r="G18" s="47">
        <f t="shared" ref="G18:G28" si="4">365/12/2</f>
        <v>15.208333333333334</v>
      </c>
      <c r="H18" s="47"/>
      <c r="I18" s="47">
        <f t="shared" si="0"/>
        <v>134.79166666666666</v>
      </c>
      <c r="J18" s="47"/>
      <c r="K18" s="48">
        <f t="shared" si="1"/>
        <v>8.3333333333333329E-2</v>
      </c>
      <c r="L18" s="48"/>
      <c r="M18" s="47">
        <f t="shared" si="2"/>
        <v>11.232638888888888</v>
      </c>
    </row>
    <row r="19" spans="1:13" ht="15" x14ac:dyDescent="0.25">
      <c r="A19" s="44">
        <f t="shared" si="3"/>
        <v>3</v>
      </c>
      <c r="B19" s="42"/>
      <c r="C19" s="42" t="s">
        <v>208</v>
      </c>
      <c r="D19" s="42"/>
      <c r="E19" s="46">
        <f>DATE(2021,6,30)-DATE(2021,3,1)+1</f>
        <v>122</v>
      </c>
      <c r="F19" s="42"/>
      <c r="G19" s="47">
        <f t="shared" si="4"/>
        <v>15.208333333333334</v>
      </c>
      <c r="H19" s="42"/>
      <c r="I19" s="47">
        <f t="shared" si="0"/>
        <v>106.79166666666667</v>
      </c>
      <c r="J19" s="47"/>
      <c r="K19" s="48">
        <f t="shared" si="1"/>
        <v>8.3333333333333329E-2</v>
      </c>
      <c r="L19" s="48"/>
      <c r="M19" s="47">
        <f t="shared" si="2"/>
        <v>8.8993055555555554</v>
      </c>
    </row>
    <row r="20" spans="1:13" ht="15" x14ac:dyDescent="0.25">
      <c r="A20" s="44">
        <f t="shared" si="3"/>
        <v>4</v>
      </c>
      <c r="B20" s="42"/>
      <c r="C20" s="42" t="s">
        <v>209</v>
      </c>
      <c r="D20" s="42"/>
      <c r="E20" s="46">
        <f>DATE(2021,6,30)-DATE(2021,4,1)+1</f>
        <v>91</v>
      </c>
      <c r="F20" s="42"/>
      <c r="G20" s="47">
        <f t="shared" si="4"/>
        <v>15.208333333333334</v>
      </c>
      <c r="H20" s="42"/>
      <c r="I20" s="47">
        <f t="shared" si="0"/>
        <v>75.791666666666671</v>
      </c>
      <c r="J20" s="47"/>
      <c r="K20" s="48">
        <f t="shared" si="1"/>
        <v>8.3333333333333329E-2</v>
      </c>
      <c r="L20" s="48"/>
      <c r="M20" s="47">
        <f t="shared" si="2"/>
        <v>6.3159722222222223</v>
      </c>
    </row>
    <row r="21" spans="1:13" ht="15" x14ac:dyDescent="0.25">
      <c r="A21" s="44">
        <f t="shared" si="3"/>
        <v>5</v>
      </c>
      <c r="B21" s="42"/>
      <c r="C21" s="42" t="s">
        <v>210</v>
      </c>
      <c r="D21" s="42"/>
      <c r="E21" s="46">
        <f>DATE(2021,6,30)-DATE(2021,5,1)+1</f>
        <v>61</v>
      </c>
      <c r="F21" s="42"/>
      <c r="G21" s="47">
        <f t="shared" si="4"/>
        <v>15.208333333333334</v>
      </c>
      <c r="H21" s="42"/>
      <c r="I21" s="47">
        <f t="shared" si="0"/>
        <v>45.791666666666664</v>
      </c>
      <c r="J21" s="47"/>
      <c r="K21" s="48">
        <f t="shared" si="1"/>
        <v>8.3333333333333329E-2</v>
      </c>
      <c r="L21" s="48"/>
      <c r="M21" s="47">
        <f t="shared" si="2"/>
        <v>3.8159722222222219</v>
      </c>
    </row>
    <row r="22" spans="1:13" ht="15" x14ac:dyDescent="0.25">
      <c r="A22" s="44">
        <f t="shared" si="3"/>
        <v>6</v>
      </c>
      <c r="B22" s="42"/>
      <c r="C22" s="42" t="s">
        <v>211</v>
      </c>
      <c r="D22" s="42"/>
      <c r="E22" s="46">
        <f>DATE(2021,6,30)-DATE(2021,6,1)+1</f>
        <v>30</v>
      </c>
      <c r="F22" s="42"/>
      <c r="G22" s="47">
        <f t="shared" si="4"/>
        <v>15.208333333333334</v>
      </c>
      <c r="H22" s="42"/>
      <c r="I22" s="47">
        <f t="shared" si="0"/>
        <v>14.791666666666666</v>
      </c>
      <c r="J22" s="47"/>
      <c r="K22" s="48">
        <f t="shared" si="1"/>
        <v>8.3333333333333329E-2</v>
      </c>
      <c r="L22" s="48"/>
      <c r="M22" s="47">
        <f t="shared" si="2"/>
        <v>1.2326388888888888</v>
      </c>
    </row>
    <row r="23" spans="1:13" ht="15" x14ac:dyDescent="0.25">
      <c r="A23" s="44">
        <f t="shared" si="3"/>
        <v>7</v>
      </c>
      <c r="B23" s="42"/>
      <c r="C23" s="42" t="s">
        <v>212</v>
      </c>
      <c r="D23" s="42"/>
      <c r="E23" s="46">
        <f>DATE(2021,12,31)-DATE(2021,7,1)+1</f>
        <v>184</v>
      </c>
      <c r="F23" s="42"/>
      <c r="G23" s="47">
        <f t="shared" si="4"/>
        <v>15.208333333333334</v>
      </c>
      <c r="H23" s="42"/>
      <c r="I23" s="47">
        <f t="shared" si="0"/>
        <v>168.79166666666666</v>
      </c>
      <c r="J23" s="47"/>
      <c r="K23" s="48">
        <f t="shared" si="1"/>
        <v>8.3333333333333329E-2</v>
      </c>
      <c r="L23" s="48"/>
      <c r="M23" s="47">
        <f t="shared" si="2"/>
        <v>14.065972222222221</v>
      </c>
    </row>
    <row r="24" spans="1:13" ht="15" x14ac:dyDescent="0.25">
      <c r="A24" s="44">
        <f t="shared" si="3"/>
        <v>8</v>
      </c>
      <c r="B24" s="42"/>
      <c r="C24" s="42" t="s">
        <v>213</v>
      </c>
      <c r="D24" s="42"/>
      <c r="E24" s="46">
        <f>DATE(2021,12,31)-DATE(2021,8,1)+1</f>
        <v>153</v>
      </c>
      <c r="F24" s="42"/>
      <c r="G24" s="47">
        <f t="shared" si="4"/>
        <v>15.208333333333334</v>
      </c>
      <c r="H24" s="42"/>
      <c r="I24" s="47">
        <f t="shared" si="0"/>
        <v>137.79166666666666</v>
      </c>
      <c r="J24" s="47"/>
      <c r="K24" s="48">
        <f t="shared" si="1"/>
        <v>8.3333333333333329E-2</v>
      </c>
      <c r="L24" s="48"/>
      <c r="M24" s="47">
        <f t="shared" si="2"/>
        <v>11.482638888888888</v>
      </c>
    </row>
    <row r="25" spans="1:13" ht="15" x14ac:dyDescent="0.25">
      <c r="A25" s="44">
        <f t="shared" si="3"/>
        <v>9</v>
      </c>
      <c r="B25" s="42"/>
      <c r="C25" s="42" t="s">
        <v>214</v>
      </c>
      <c r="D25" s="42"/>
      <c r="E25" s="46">
        <f>DATE(2021,12,31)-DATE(2021,9,1)+1</f>
        <v>122</v>
      </c>
      <c r="F25" s="42"/>
      <c r="G25" s="47">
        <f t="shared" si="4"/>
        <v>15.208333333333334</v>
      </c>
      <c r="H25" s="42"/>
      <c r="I25" s="47">
        <f t="shared" si="0"/>
        <v>106.79166666666667</v>
      </c>
      <c r="J25" s="47"/>
      <c r="K25" s="48">
        <f t="shared" si="1"/>
        <v>8.3333333333333329E-2</v>
      </c>
      <c r="L25" s="48"/>
      <c r="M25" s="47">
        <f t="shared" si="2"/>
        <v>8.8993055555555554</v>
      </c>
    </row>
    <row r="26" spans="1:13" ht="15" x14ac:dyDescent="0.25">
      <c r="A26" s="44">
        <f t="shared" si="3"/>
        <v>10</v>
      </c>
      <c r="B26" s="42"/>
      <c r="C26" s="42" t="s">
        <v>215</v>
      </c>
      <c r="D26" s="42"/>
      <c r="E26" s="46">
        <f>DATE(2021,12,31)-DATE(2021,10,1)+1</f>
        <v>92</v>
      </c>
      <c r="F26" s="42"/>
      <c r="G26" s="47">
        <f t="shared" si="4"/>
        <v>15.208333333333334</v>
      </c>
      <c r="H26" s="42"/>
      <c r="I26" s="47">
        <f t="shared" si="0"/>
        <v>76.791666666666671</v>
      </c>
      <c r="J26" s="47"/>
      <c r="K26" s="48">
        <f t="shared" si="1"/>
        <v>8.3333333333333329E-2</v>
      </c>
      <c r="L26" s="48"/>
      <c r="M26" s="47">
        <f t="shared" si="2"/>
        <v>6.3993055555555554</v>
      </c>
    </row>
    <row r="27" spans="1:13" ht="15" x14ac:dyDescent="0.25">
      <c r="A27" s="44">
        <f t="shared" si="3"/>
        <v>11</v>
      </c>
      <c r="B27" s="42"/>
      <c r="C27" s="42" t="s">
        <v>216</v>
      </c>
      <c r="D27" s="42"/>
      <c r="E27" s="46">
        <f>DATE(2021,12,31)-DATE(2021,11,1)+1</f>
        <v>61</v>
      </c>
      <c r="F27" s="42"/>
      <c r="G27" s="47">
        <f t="shared" si="4"/>
        <v>15.208333333333334</v>
      </c>
      <c r="H27" s="42"/>
      <c r="I27" s="47">
        <f t="shared" si="0"/>
        <v>45.791666666666664</v>
      </c>
      <c r="J27" s="47"/>
      <c r="K27" s="48">
        <f t="shared" si="1"/>
        <v>8.3333333333333329E-2</v>
      </c>
      <c r="L27" s="48"/>
      <c r="M27" s="47">
        <f t="shared" si="2"/>
        <v>3.8159722222222219</v>
      </c>
    </row>
    <row r="28" spans="1:13" ht="15" x14ac:dyDescent="0.25">
      <c r="A28" s="44">
        <f t="shared" si="3"/>
        <v>12</v>
      </c>
      <c r="B28" s="42"/>
      <c r="C28" s="42" t="s">
        <v>217</v>
      </c>
      <c r="D28" s="42"/>
      <c r="E28" s="49">
        <f>DATE(2021,12,31)-DATE(2021,12,1)+1</f>
        <v>31</v>
      </c>
      <c r="F28" s="42"/>
      <c r="G28" s="47">
        <f t="shared" si="4"/>
        <v>15.208333333333334</v>
      </c>
      <c r="H28" s="42"/>
      <c r="I28" s="47">
        <f t="shared" si="0"/>
        <v>15.791666666666666</v>
      </c>
      <c r="J28" s="47"/>
      <c r="K28" s="50">
        <f t="shared" si="1"/>
        <v>8.3333333333333329E-2</v>
      </c>
      <c r="L28" s="48"/>
      <c r="M28" s="51">
        <f t="shared" si="2"/>
        <v>1.3159722222222221</v>
      </c>
    </row>
    <row r="29" spans="1:13" ht="15.75" thickBot="1" x14ac:dyDescent="0.3">
      <c r="A29" s="44">
        <f t="shared" si="3"/>
        <v>13</v>
      </c>
      <c r="B29" s="42"/>
      <c r="C29" s="42" t="s">
        <v>20</v>
      </c>
      <c r="D29" s="42"/>
      <c r="E29" s="61">
        <f>SUM(E17:E28)</f>
        <v>1278</v>
      </c>
      <c r="F29" s="42"/>
      <c r="G29" s="42"/>
      <c r="H29" s="42"/>
      <c r="I29" s="42"/>
      <c r="J29" s="42"/>
      <c r="K29" s="62">
        <f>SUM(K17:K28)</f>
        <v>1</v>
      </c>
      <c r="L29" s="42"/>
      <c r="M29" s="63">
        <f>SUM(M17:M28)</f>
        <v>91.291666666666671</v>
      </c>
    </row>
    <row r="30" spans="1:13" ht="15.75" thickTop="1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ht="15" x14ac:dyDescent="0.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3" ht="15" x14ac:dyDescent="0.25">
      <c r="A32" s="42"/>
      <c r="B32" s="45" t="s">
        <v>39</v>
      </c>
      <c r="C32" s="40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ht="15" x14ac:dyDescent="0.25">
      <c r="A33" s="40"/>
      <c r="B33" s="40"/>
      <c r="C33" s="45" t="s">
        <v>267</v>
      </c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1:13" ht="15" x14ac:dyDescent="0.25">
      <c r="C34" s="45" t="s">
        <v>268</v>
      </c>
    </row>
    <row r="43" spans="1:13" ht="15" x14ac:dyDescent="0.25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ht="15" x14ac:dyDescent="0.25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ht="15" x14ac:dyDescent="0.25">
      <c r="A45"/>
      <c r="B45"/>
      <c r="C45"/>
      <c r="D45"/>
      <c r="E45"/>
      <c r="F45"/>
      <c r="G45"/>
      <c r="H45"/>
      <c r="I45"/>
      <c r="J45"/>
      <c r="K45"/>
      <c r="L45"/>
      <c r="M45"/>
    </row>
  </sheetData>
  <mergeCells count="7">
    <mergeCell ref="A10:M10"/>
    <mergeCell ref="A3:M3"/>
    <mergeCell ref="A4:M4"/>
    <mergeCell ref="A6:M6"/>
    <mergeCell ref="A7:M7"/>
    <mergeCell ref="A8:M8"/>
    <mergeCell ref="A5:M5"/>
  </mergeCells>
  <pageMargins left="1" right="0.75" top="1" bottom="1" header="0.5" footer="0.5"/>
  <pageSetup orientation="portrait" horizontalDpi="4294967292" verticalDpi="4294967292" r:id="rId1"/>
  <headerFooter alignWithMargins="0">
    <oddHeader xml:space="preserve">&amp;RPage &amp;P of &amp;N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>
    <pageSetUpPr fitToPage="1"/>
  </sheetPr>
  <dimension ref="A1:G191"/>
  <sheetViews>
    <sheetView view="pageLayout" zoomScaleNormal="100" workbookViewId="0"/>
  </sheetViews>
  <sheetFormatPr defaultRowHeight="15" x14ac:dyDescent="0.25"/>
  <cols>
    <col min="1" max="1" width="5.7109375" customWidth="1"/>
    <col min="2" max="2" width="1.7109375" customWidth="1"/>
    <col min="3" max="3" width="60.7109375" customWidth="1"/>
    <col min="4" max="4" width="1.7109375" customWidth="1"/>
    <col min="5" max="5" width="20.7109375" customWidth="1"/>
    <col min="7" max="7" width="44.140625" bestFit="1" customWidth="1"/>
  </cols>
  <sheetData>
    <row r="1" spans="1:5" x14ac:dyDescent="0.25">
      <c r="E1" s="8"/>
    </row>
    <row r="2" spans="1:5" x14ac:dyDescent="0.25">
      <c r="E2" s="8"/>
    </row>
    <row r="3" spans="1:5" x14ac:dyDescent="0.25">
      <c r="A3" s="263" t="s">
        <v>0</v>
      </c>
      <c r="B3" s="263"/>
      <c r="C3" s="263"/>
      <c r="D3" s="263"/>
      <c r="E3" s="263"/>
    </row>
    <row r="4" spans="1:5" x14ac:dyDescent="0.25">
      <c r="A4" s="263" t="s">
        <v>1</v>
      </c>
      <c r="B4" s="263"/>
      <c r="C4" s="263"/>
      <c r="D4" s="263"/>
      <c r="E4" s="263"/>
    </row>
    <row r="5" spans="1:5" x14ac:dyDescent="0.25">
      <c r="A5" s="263" t="s">
        <v>269</v>
      </c>
      <c r="B5" s="263"/>
      <c r="C5" s="263"/>
      <c r="D5" s="263"/>
      <c r="E5" s="263"/>
    </row>
    <row r="6" spans="1:5" x14ac:dyDescent="0.25">
      <c r="A6" s="263" t="s">
        <v>3</v>
      </c>
      <c r="B6" s="263"/>
      <c r="C6" s="263"/>
      <c r="D6" s="263"/>
      <c r="E6" s="263"/>
    </row>
    <row r="7" spans="1:5" x14ac:dyDescent="0.25">
      <c r="A7" s="263" t="s">
        <v>4</v>
      </c>
      <c r="B7" s="263"/>
      <c r="C7" s="263"/>
      <c r="D7" s="263"/>
      <c r="E7" s="263"/>
    </row>
    <row r="8" spans="1:5" x14ac:dyDescent="0.25">
      <c r="A8" s="263" t="s">
        <v>5</v>
      </c>
      <c r="B8" s="263"/>
      <c r="C8" s="263"/>
      <c r="D8" s="263"/>
      <c r="E8" s="263"/>
    </row>
    <row r="9" spans="1:5" x14ac:dyDescent="0.25">
      <c r="A9" s="1"/>
      <c r="B9" s="1"/>
      <c r="C9" s="1"/>
      <c r="D9" s="1"/>
      <c r="E9" s="1"/>
    </row>
    <row r="10" spans="1:5" x14ac:dyDescent="0.25">
      <c r="A10" s="262" t="s">
        <v>6</v>
      </c>
      <c r="B10" s="262"/>
      <c r="C10" s="262"/>
      <c r="D10" s="262"/>
      <c r="E10" s="262"/>
    </row>
    <row r="11" spans="1:5" x14ac:dyDescent="0.25">
      <c r="C11" t="s">
        <v>270</v>
      </c>
    </row>
    <row r="12" spans="1:5" x14ac:dyDescent="0.25">
      <c r="A12" s="1" t="s">
        <v>7</v>
      </c>
      <c r="E12" s="1"/>
    </row>
    <row r="13" spans="1:5" x14ac:dyDescent="0.25">
      <c r="A13" s="2" t="s">
        <v>8</v>
      </c>
      <c r="C13" s="2" t="s">
        <v>45</v>
      </c>
      <c r="E13" s="2" t="s">
        <v>193</v>
      </c>
    </row>
    <row r="14" spans="1:5" x14ac:dyDescent="0.25">
      <c r="C14" s="13" t="s">
        <v>12</v>
      </c>
      <c r="E14" s="13" t="s">
        <v>13</v>
      </c>
    </row>
    <row r="15" spans="1:5" x14ac:dyDescent="0.25">
      <c r="C15" s="64"/>
      <c r="E15" s="64"/>
    </row>
    <row r="16" spans="1:5" x14ac:dyDescent="0.25">
      <c r="A16" s="1">
        <v>1</v>
      </c>
      <c r="C16" t="s">
        <v>271</v>
      </c>
      <c r="E16" s="4">
        <v>15.21</v>
      </c>
    </row>
    <row r="17" spans="1:7" x14ac:dyDescent="0.25">
      <c r="A17" s="1"/>
      <c r="E17" s="3"/>
    </row>
    <row r="18" spans="1:7" x14ac:dyDescent="0.25">
      <c r="A18" s="1">
        <f>A16+1</f>
        <v>2</v>
      </c>
      <c r="C18" t="s">
        <v>272</v>
      </c>
      <c r="E18" s="69">
        <f>+'Page 16'!I26</f>
        <v>0.7</v>
      </c>
    </row>
    <row r="19" spans="1:7" x14ac:dyDescent="0.25">
      <c r="A19" s="1"/>
      <c r="E19" s="5"/>
    </row>
    <row r="20" spans="1:7" x14ac:dyDescent="0.25">
      <c r="A20" s="1">
        <f>A18+1</f>
        <v>3</v>
      </c>
      <c r="C20" t="s">
        <v>273</v>
      </c>
      <c r="E20" s="129">
        <v>20</v>
      </c>
      <c r="G20" s="3"/>
    </row>
    <row r="21" spans="1:7" x14ac:dyDescent="0.25">
      <c r="A21" s="1"/>
    </row>
    <row r="22" spans="1:7" ht="15.75" thickBot="1" x14ac:dyDescent="0.3">
      <c r="A22" s="1">
        <f>A20+1</f>
        <v>4</v>
      </c>
      <c r="C22" t="s">
        <v>20</v>
      </c>
      <c r="E22" s="11">
        <f>SUM(E16:E20)</f>
        <v>35.909999999999997</v>
      </c>
    </row>
    <row r="23" spans="1:7" ht="15.75" thickTop="1" x14ac:dyDescent="0.25">
      <c r="A23" s="1"/>
    </row>
    <row r="24" spans="1:7" x14ac:dyDescent="0.25">
      <c r="A24" s="1"/>
      <c r="B24" t="s">
        <v>77</v>
      </c>
    </row>
    <row r="25" spans="1:7" x14ac:dyDescent="0.25">
      <c r="A25" s="1"/>
      <c r="C25" t="s">
        <v>274</v>
      </c>
    </row>
    <row r="26" spans="1:7" x14ac:dyDescent="0.25">
      <c r="A26" s="1"/>
      <c r="C26" s="14" t="s">
        <v>275</v>
      </c>
    </row>
    <row r="27" spans="1:7" x14ac:dyDescent="0.25">
      <c r="A27" s="1"/>
      <c r="C27" s="14"/>
    </row>
    <row r="28" spans="1:7" x14ac:dyDescent="0.25">
      <c r="A28" s="1"/>
      <c r="C28" s="14"/>
    </row>
    <row r="29" spans="1:7" x14ac:dyDescent="0.25">
      <c r="A29" s="1"/>
    </row>
    <row r="30" spans="1:7" x14ac:dyDescent="0.25">
      <c r="A30" s="1"/>
    </row>
    <row r="31" spans="1:7" x14ac:dyDescent="0.25">
      <c r="A31" s="1"/>
    </row>
    <row r="32" spans="1:7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</sheetData>
  <mergeCells count="7">
    <mergeCell ref="A10:E10"/>
    <mergeCell ref="A3:E3"/>
    <mergeCell ref="A4:E4"/>
    <mergeCell ref="A6:E6"/>
    <mergeCell ref="A7:E7"/>
    <mergeCell ref="A8:E8"/>
    <mergeCell ref="A5:E5"/>
  </mergeCells>
  <pageMargins left="0.7" right="0.7" top="0.75" bottom="0.75" header="0.3" footer="0.3"/>
  <pageSetup scale="99" orientation="portrait" r:id="rId1"/>
  <headerFooter>
    <oddHeader>&amp;RPage &amp;P of &amp;N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>
    <pageSetUpPr fitToPage="1"/>
  </sheetPr>
  <dimension ref="A1:T31"/>
  <sheetViews>
    <sheetView view="pageLayout" zoomScaleNormal="100" workbookViewId="0"/>
  </sheetViews>
  <sheetFormatPr defaultRowHeight="15" x14ac:dyDescent="0.25"/>
  <cols>
    <col min="1" max="1" width="5.7109375" customWidth="1"/>
    <col min="2" max="2" width="1.7109375" customWidth="1"/>
    <col min="3" max="3" width="30" customWidth="1"/>
    <col min="4" max="4" width="1.7109375" customWidth="1"/>
    <col min="5" max="5" width="16.85546875" customWidth="1"/>
    <col min="6" max="6" width="2.28515625" customWidth="1"/>
    <col min="7" max="7" width="23.7109375" customWidth="1"/>
    <col min="8" max="8" width="1.7109375" customWidth="1"/>
    <col min="9" max="9" width="22" customWidth="1"/>
    <col min="10" max="10" width="1.7109375" customWidth="1"/>
    <col min="11" max="11" width="18" customWidth="1"/>
    <col min="12" max="12" width="1.85546875" customWidth="1"/>
  </cols>
  <sheetData>
    <row r="1" spans="1:20" x14ac:dyDescent="0.25">
      <c r="I1" s="8"/>
    </row>
    <row r="2" spans="1:20" x14ac:dyDescent="0.25">
      <c r="I2" s="8"/>
    </row>
    <row r="3" spans="1:20" x14ac:dyDescent="0.25">
      <c r="A3" s="263" t="s">
        <v>0</v>
      </c>
      <c r="B3" s="263"/>
      <c r="C3" s="263"/>
      <c r="D3" s="263"/>
      <c r="E3" s="263"/>
      <c r="F3" s="263"/>
      <c r="G3" s="263"/>
      <c r="H3" s="263"/>
      <c r="I3" s="263"/>
    </row>
    <row r="4" spans="1:20" x14ac:dyDescent="0.25">
      <c r="A4" s="263" t="s">
        <v>1</v>
      </c>
      <c r="B4" s="263"/>
      <c r="C4" s="263"/>
      <c r="D4" s="263"/>
      <c r="E4" s="263"/>
      <c r="F4" s="263"/>
      <c r="G4" s="263"/>
      <c r="H4" s="263"/>
      <c r="I4" s="263"/>
    </row>
    <row r="5" spans="1:20" x14ac:dyDescent="0.25">
      <c r="A5" s="263" t="s">
        <v>276</v>
      </c>
      <c r="B5" s="263"/>
      <c r="C5" s="263"/>
      <c r="D5" s="263"/>
      <c r="E5" s="263"/>
      <c r="F5" s="263"/>
      <c r="G5" s="263"/>
      <c r="H5" s="263"/>
      <c r="I5" s="263"/>
    </row>
    <row r="6" spans="1:20" x14ac:dyDescent="0.25">
      <c r="A6" s="261" t="s">
        <v>3</v>
      </c>
      <c r="B6" s="261"/>
      <c r="C6" s="261"/>
      <c r="D6" s="261"/>
      <c r="E6" s="261"/>
      <c r="F6" s="261"/>
      <c r="G6" s="261"/>
      <c r="H6" s="261"/>
      <c r="I6" s="261"/>
    </row>
    <row r="7" spans="1:20" x14ac:dyDescent="0.25">
      <c r="A7" s="263" t="s">
        <v>4</v>
      </c>
      <c r="B7" s="263"/>
      <c r="C7" s="263"/>
      <c r="D7" s="263"/>
      <c r="E7" s="263"/>
      <c r="F7" s="263"/>
      <c r="G7" s="263"/>
      <c r="H7" s="263"/>
      <c r="I7" s="263"/>
    </row>
    <row r="8" spans="1:20" x14ac:dyDescent="0.25">
      <c r="A8" s="263" t="s">
        <v>5</v>
      </c>
      <c r="B8" s="263"/>
      <c r="C8" s="263"/>
      <c r="D8" s="263"/>
      <c r="E8" s="263"/>
      <c r="F8" s="263"/>
      <c r="G8" s="263"/>
      <c r="H8" s="263"/>
      <c r="I8" s="263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</row>
    <row r="10" spans="1:20" x14ac:dyDescent="0.25">
      <c r="A10" s="262" t="s">
        <v>6</v>
      </c>
      <c r="B10" s="262"/>
      <c r="C10" s="262"/>
      <c r="D10" s="262"/>
      <c r="E10" s="262"/>
      <c r="F10" s="262"/>
      <c r="G10" s="262"/>
      <c r="H10" s="262"/>
      <c r="I10" s="262"/>
    </row>
    <row r="11" spans="1:20" x14ac:dyDescent="0.25">
      <c r="A11" s="1"/>
      <c r="B11" s="1"/>
      <c r="C11" s="1"/>
      <c r="D11" s="1"/>
      <c r="E11" s="1"/>
    </row>
    <row r="12" spans="1:20" x14ac:dyDescent="0.25">
      <c r="A12" s="1" t="s">
        <v>7</v>
      </c>
      <c r="E12" s="1" t="s">
        <v>277</v>
      </c>
      <c r="G12" s="1" t="s">
        <v>278</v>
      </c>
      <c r="I12" t="s">
        <v>279</v>
      </c>
    </row>
    <row r="13" spans="1:20" x14ac:dyDescent="0.25">
      <c r="A13" s="2" t="s">
        <v>8</v>
      </c>
      <c r="C13" s="2" t="s">
        <v>280</v>
      </c>
      <c r="E13" s="2" t="s">
        <v>281</v>
      </c>
      <c r="G13" s="2" t="s">
        <v>282</v>
      </c>
      <c r="I13" s="2" t="s">
        <v>283</v>
      </c>
    </row>
    <row r="14" spans="1:20" x14ac:dyDescent="0.25">
      <c r="C14" s="13" t="s">
        <v>12</v>
      </c>
      <c r="E14" s="13" t="s">
        <v>13</v>
      </c>
      <c r="G14" s="13" t="s">
        <v>14</v>
      </c>
      <c r="I14" s="13" t="s">
        <v>47</v>
      </c>
    </row>
    <row r="15" spans="1:20" x14ac:dyDescent="0.25">
      <c r="A15" s="1"/>
    </row>
    <row r="16" spans="1:20" ht="15" customHeight="1" x14ac:dyDescent="0.25">
      <c r="A16" s="1">
        <v>1</v>
      </c>
      <c r="C16" t="s">
        <v>284</v>
      </c>
      <c r="E16" s="134">
        <v>57096026.240000002</v>
      </c>
      <c r="F16" s="4"/>
      <c r="G16" s="175">
        <f>+'Page 17'!K18</f>
        <v>0.54743332077904272</v>
      </c>
      <c r="I16" s="3">
        <f>ROUND(E16*G16,0)</f>
        <v>31256267</v>
      </c>
      <c r="K16" s="3"/>
      <c r="M16" s="234"/>
      <c r="N16" s="234"/>
      <c r="O16" s="234"/>
      <c r="P16" s="234"/>
      <c r="Q16" s="234"/>
      <c r="R16" s="234"/>
      <c r="S16" s="234"/>
      <c r="T16" s="234"/>
    </row>
    <row r="17" spans="1:20" ht="15" customHeight="1" x14ac:dyDescent="0.25">
      <c r="A17" s="1"/>
      <c r="E17" s="134"/>
      <c r="F17" s="4"/>
      <c r="G17" s="175"/>
      <c r="M17" s="234"/>
      <c r="N17" s="234"/>
      <c r="O17" s="234"/>
      <c r="P17" s="234"/>
      <c r="Q17" s="234"/>
      <c r="R17" s="234"/>
      <c r="S17" s="234"/>
      <c r="T17" s="234"/>
    </row>
    <row r="18" spans="1:20" ht="15" customHeight="1" x14ac:dyDescent="0.25">
      <c r="A18" s="1">
        <f>A16+1</f>
        <v>2</v>
      </c>
      <c r="C18" t="s">
        <v>285</v>
      </c>
      <c r="E18" s="135">
        <v>30124065.879999999</v>
      </c>
      <c r="F18" s="4"/>
      <c r="G18" s="175">
        <f>+'Page 17'!K26</f>
        <v>0.65672602422987814</v>
      </c>
      <c r="I18" s="5">
        <f>ROUND(E18*G18,0)</f>
        <v>19783258</v>
      </c>
      <c r="K18" s="3"/>
      <c r="M18" s="234"/>
      <c r="N18" s="234"/>
      <c r="O18" s="234"/>
      <c r="P18" s="234"/>
      <c r="Q18" s="234"/>
      <c r="R18" s="234"/>
      <c r="S18" s="234"/>
      <c r="T18" s="234"/>
    </row>
    <row r="19" spans="1:20" ht="15" customHeight="1" x14ac:dyDescent="0.25">
      <c r="A19" s="1"/>
      <c r="E19" s="135"/>
      <c r="F19" s="4"/>
      <c r="G19" s="175"/>
      <c r="M19" s="234"/>
      <c r="N19" s="234"/>
      <c r="O19" s="234"/>
      <c r="P19" s="234"/>
      <c r="Q19" s="234"/>
      <c r="R19" s="234"/>
      <c r="S19" s="234"/>
      <c r="T19" s="234"/>
    </row>
    <row r="20" spans="1:20" ht="15" customHeight="1" x14ac:dyDescent="0.25">
      <c r="A20" s="1">
        <f>A18+1</f>
        <v>3</v>
      </c>
      <c r="C20" t="s">
        <v>286</v>
      </c>
      <c r="E20" s="135">
        <v>3065794.18</v>
      </c>
      <c r="G20" s="175">
        <f>+'Page 17'!K34</f>
        <v>0.65029817684338431</v>
      </c>
      <c r="I20" s="5">
        <f>ROUND(E20*G20,0)</f>
        <v>1993680</v>
      </c>
      <c r="K20" s="3"/>
      <c r="M20" s="234"/>
      <c r="N20" s="234"/>
      <c r="O20" s="234"/>
      <c r="P20" s="234"/>
      <c r="Q20" s="234"/>
      <c r="R20" s="234"/>
      <c r="S20" s="234"/>
      <c r="T20" s="234"/>
    </row>
    <row r="21" spans="1:20" ht="15" customHeight="1" x14ac:dyDescent="0.25">
      <c r="A21" s="1"/>
      <c r="E21" s="135"/>
      <c r="G21" s="175"/>
      <c r="M21" s="234"/>
      <c r="N21" s="234"/>
      <c r="O21" s="234"/>
      <c r="P21" s="234"/>
      <c r="Q21" s="234"/>
      <c r="R21" s="234"/>
      <c r="S21" s="234"/>
      <c r="T21" s="234"/>
    </row>
    <row r="22" spans="1:20" ht="15" customHeight="1" x14ac:dyDescent="0.25">
      <c r="A22" s="1">
        <f>A20+1</f>
        <v>4</v>
      </c>
      <c r="C22" t="s">
        <v>287</v>
      </c>
      <c r="E22" s="242">
        <v>4913180.3899999997</v>
      </c>
      <c r="G22" s="175">
        <f>+'Page 18'!K18</f>
        <v>2.8560074574069931</v>
      </c>
      <c r="I22" s="6">
        <f>ROUND(E22*G22,0)</f>
        <v>14032080</v>
      </c>
      <c r="K22" s="3"/>
      <c r="M22" s="234"/>
      <c r="N22" s="234"/>
      <c r="O22" s="234"/>
      <c r="P22" s="234"/>
      <c r="Q22" s="234"/>
      <c r="R22" s="234"/>
      <c r="S22" s="234"/>
      <c r="T22" s="234"/>
    </row>
    <row r="23" spans="1:20" ht="15" customHeight="1" x14ac:dyDescent="0.25">
      <c r="A23" s="1"/>
      <c r="E23" s="5"/>
      <c r="M23" s="234"/>
      <c r="N23" s="234"/>
      <c r="O23" s="234"/>
      <c r="P23" s="234"/>
      <c r="Q23" s="234"/>
      <c r="R23" s="234"/>
      <c r="S23" s="234"/>
      <c r="T23" s="234"/>
    </row>
    <row r="24" spans="1:20" ht="15.75" thickBot="1" x14ac:dyDescent="0.3">
      <c r="A24" s="1">
        <f>A22+1</f>
        <v>5</v>
      </c>
      <c r="C24" t="s">
        <v>20</v>
      </c>
      <c r="E24" s="7">
        <f>SUM(E16:E22)</f>
        <v>95199066.690000013</v>
      </c>
      <c r="I24" s="7">
        <f>SUM(I16:I22)</f>
        <v>67065285</v>
      </c>
    </row>
    <row r="25" spans="1:20" ht="15.75" thickTop="1" x14ac:dyDescent="0.25">
      <c r="A25" s="1"/>
      <c r="E25" s="5"/>
    </row>
    <row r="26" spans="1:20" ht="15.75" thickBot="1" x14ac:dyDescent="0.3">
      <c r="A26" s="1">
        <f>A24+1</f>
        <v>6</v>
      </c>
      <c r="C26" s="9" t="s">
        <v>288</v>
      </c>
      <c r="I26" s="11">
        <f>ROUND(I24/E24,2)</f>
        <v>0.7</v>
      </c>
    </row>
    <row r="27" spans="1:20" ht="15.75" thickTop="1" x14ac:dyDescent="0.25"/>
    <row r="28" spans="1:20" x14ac:dyDescent="0.25">
      <c r="B28" t="s">
        <v>77</v>
      </c>
    </row>
    <row r="29" spans="1:20" x14ac:dyDescent="0.25">
      <c r="C29" t="s">
        <v>289</v>
      </c>
    </row>
    <row r="30" spans="1:20" x14ac:dyDescent="0.25">
      <c r="C30" t="s">
        <v>290</v>
      </c>
    </row>
    <row r="31" spans="1:20" x14ac:dyDescent="0.25">
      <c r="C31" t="s">
        <v>291</v>
      </c>
    </row>
  </sheetData>
  <mergeCells count="7">
    <mergeCell ref="A10:I10"/>
    <mergeCell ref="A3:I3"/>
    <mergeCell ref="A4:I4"/>
    <mergeCell ref="A6:I6"/>
    <mergeCell ref="A7:I7"/>
    <mergeCell ref="A8:I8"/>
    <mergeCell ref="A5:I5"/>
  </mergeCells>
  <pageMargins left="0.7" right="0.7" top="0.75" bottom="0.75" header="0.3" footer="0.3"/>
  <pageSetup scale="85" orientation="portrait" r:id="rId1"/>
  <headerFooter>
    <oddHeader>&amp;RPage &amp;P of &amp;N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43"/>
  <sheetViews>
    <sheetView view="pageLayout" zoomScaleNormal="100" workbookViewId="0">
      <selection sqref="A1:K1"/>
    </sheetView>
  </sheetViews>
  <sheetFormatPr defaultRowHeight="12.75" x14ac:dyDescent="0.25"/>
  <cols>
    <col min="1" max="1" width="5" style="79" customWidth="1"/>
    <col min="2" max="2" width="0.85546875" style="79" customWidth="1"/>
    <col min="3" max="3" width="5" style="79" customWidth="1"/>
    <col min="4" max="4" width="20.28515625" style="79" customWidth="1"/>
    <col min="5" max="5" width="7.5703125" style="79" customWidth="1"/>
    <col min="6" max="6" width="0.85546875" style="79" customWidth="1"/>
    <col min="7" max="7" width="16.140625" style="79" customWidth="1"/>
    <col min="8" max="8" width="0.85546875" style="79" customWidth="1"/>
    <col min="9" max="9" width="16.140625" style="79" customWidth="1"/>
    <col min="10" max="10" width="1.7109375" style="79" customWidth="1"/>
    <col min="11" max="11" width="11.85546875" style="79" bestFit="1" customWidth="1"/>
    <col min="12" max="12" width="9.140625" style="79"/>
    <col min="13" max="13" width="38.28515625" style="79" bestFit="1" customWidth="1"/>
    <col min="14" max="256" width="9.140625" style="79"/>
    <col min="257" max="257" width="5" style="79" customWidth="1"/>
    <col min="258" max="258" width="0.85546875" style="79" customWidth="1"/>
    <col min="259" max="259" width="5" style="79" customWidth="1"/>
    <col min="260" max="260" width="20.28515625" style="79" customWidth="1"/>
    <col min="261" max="261" width="7.5703125" style="79" customWidth="1"/>
    <col min="262" max="262" width="0.85546875" style="79" customWidth="1"/>
    <col min="263" max="263" width="16.140625" style="79" customWidth="1"/>
    <col min="264" max="264" width="0.85546875" style="79" customWidth="1"/>
    <col min="265" max="265" width="16.140625" style="79" customWidth="1"/>
    <col min="266" max="512" width="9.140625" style="79"/>
    <col min="513" max="513" width="5" style="79" customWidth="1"/>
    <col min="514" max="514" width="0.85546875" style="79" customWidth="1"/>
    <col min="515" max="515" width="5" style="79" customWidth="1"/>
    <col min="516" max="516" width="20.28515625" style="79" customWidth="1"/>
    <col min="517" max="517" width="7.5703125" style="79" customWidth="1"/>
    <col min="518" max="518" width="0.85546875" style="79" customWidth="1"/>
    <col min="519" max="519" width="16.140625" style="79" customWidth="1"/>
    <col min="520" max="520" width="0.85546875" style="79" customWidth="1"/>
    <col min="521" max="521" width="16.140625" style="79" customWidth="1"/>
    <col min="522" max="768" width="9.140625" style="79"/>
    <col min="769" max="769" width="5" style="79" customWidth="1"/>
    <col min="770" max="770" width="0.85546875" style="79" customWidth="1"/>
    <col min="771" max="771" width="5" style="79" customWidth="1"/>
    <col min="772" max="772" width="20.28515625" style="79" customWidth="1"/>
    <col min="773" max="773" width="7.5703125" style="79" customWidth="1"/>
    <col min="774" max="774" width="0.85546875" style="79" customWidth="1"/>
    <col min="775" max="775" width="16.140625" style="79" customWidth="1"/>
    <col min="776" max="776" width="0.85546875" style="79" customWidth="1"/>
    <col min="777" max="777" width="16.140625" style="79" customWidth="1"/>
    <col min="778" max="1024" width="9.140625" style="79"/>
    <col min="1025" max="1025" width="5" style="79" customWidth="1"/>
    <col min="1026" max="1026" width="0.85546875" style="79" customWidth="1"/>
    <col min="1027" max="1027" width="5" style="79" customWidth="1"/>
    <col min="1028" max="1028" width="20.28515625" style="79" customWidth="1"/>
    <col min="1029" max="1029" width="7.5703125" style="79" customWidth="1"/>
    <col min="1030" max="1030" width="0.85546875" style="79" customWidth="1"/>
    <col min="1031" max="1031" width="16.140625" style="79" customWidth="1"/>
    <col min="1032" max="1032" width="0.85546875" style="79" customWidth="1"/>
    <col min="1033" max="1033" width="16.140625" style="79" customWidth="1"/>
    <col min="1034" max="1280" width="9.140625" style="79"/>
    <col min="1281" max="1281" width="5" style="79" customWidth="1"/>
    <col min="1282" max="1282" width="0.85546875" style="79" customWidth="1"/>
    <col min="1283" max="1283" width="5" style="79" customWidth="1"/>
    <col min="1284" max="1284" width="20.28515625" style="79" customWidth="1"/>
    <col min="1285" max="1285" width="7.5703125" style="79" customWidth="1"/>
    <col min="1286" max="1286" width="0.85546875" style="79" customWidth="1"/>
    <col min="1287" max="1287" width="16.140625" style="79" customWidth="1"/>
    <col min="1288" max="1288" width="0.85546875" style="79" customWidth="1"/>
    <col min="1289" max="1289" width="16.140625" style="79" customWidth="1"/>
    <col min="1290" max="1536" width="9.140625" style="79"/>
    <col min="1537" max="1537" width="5" style="79" customWidth="1"/>
    <col min="1538" max="1538" width="0.85546875" style="79" customWidth="1"/>
    <col min="1539" max="1539" width="5" style="79" customWidth="1"/>
    <col min="1540" max="1540" width="20.28515625" style="79" customWidth="1"/>
    <col min="1541" max="1541" width="7.5703125" style="79" customWidth="1"/>
    <col min="1542" max="1542" width="0.85546875" style="79" customWidth="1"/>
    <col min="1543" max="1543" width="16.140625" style="79" customWidth="1"/>
    <col min="1544" max="1544" width="0.85546875" style="79" customWidth="1"/>
    <col min="1545" max="1545" width="16.140625" style="79" customWidth="1"/>
    <col min="1546" max="1792" width="9.140625" style="79"/>
    <col min="1793" max="1793" width="5" style="79" customWidth="1"/>
    <col min="1794" max="1794" width="0.85546875" style="79" customWidth="1"/>
    <col min="1795" max="1795" width="5" style="79" customWidth="1"/>
    <col min="1796" max="1796" width="20.28515625" style="79" customWidth="1"/>
    <col min="1797" max="1797" width="7.5703125" style="79" customWidth="1"/>
    <col min="1798" max="1798" width="0.85546875" style="79" customWidth="1"/>
    <col min="1799" max="1799" width="16.140625" style="79" customWidth="1"/>
    <col min="1800" max="1800" width="0.85546875" style="79" customWidth="1"/>
    <col min="1801" max="1801" width="16.140625" style="79" customWidth="1"/>
    <col min="1802" max="2048" width="9.140625" style="79"/>
    <col min="2049" max="2049" width="5" style="79" customWidth="1"/>
    <col min="2050" max="2050" width="0.85546875" style="79" customWidth="1"/>
    <col min="2051" max="2051" width="5" style="79" customWidth="1"/>
    <col min="2052" max="2052" width="20.28515625" style="79" customWidth="1"/>
    <col min="2053" max="2053" width="7.5703125" style="79" customWidth="1"/>
    <col min="2054" max="2054" width="0.85546875" style="79" customWidth="1"/>
    <col min="2055" max="2055" width="16.140625" style="79" customWidth="1"/>
    <col min="2056" max="2056" width="0.85546875" style="79" customWidth="1"/>
    <col min="2057" max="2057" width="16.140625" style="79" customWidth="1"/>
    <col min="2058" max="2304" width="9.140625" style="79"/>
    <col min="2305" max="2305" width="5" style="79" customWidth="1"/>
    <col min="2306" max="2306" width="0.85546875" style="79" customWidth="1"/>
    <col min="2307" max="2307" width="5" style="79" customWidth="1"/>
    <col min="2308" max="2308" width="20.28515625" style="79" customWidth="1"/>
    <col min="2309" max="2309" width="7.5703125" style="79" customWidth="1"/>
    <col min="2310" max="2310" width="0.85546875" style="79" customWidth="1"/>
    <col min="2311" max="2311" width="16.140625" style="79" customWidth="1"/>
    <col min="2312" max="2312" width="0.85546875" style="79" customWidth="1"/>
    <col min="2313" max="2313" width="16.140625" style="79" customWidth="1"/>
    <col min="2314" max="2560" width="9.140625" style="79"/>
    <col min="2561" max="2561" width="5" style="79" customWidth="1"/>
    <col min="2562" max="2562" width="0.85546875" style="79" customWidth="1"/>
    <col min="2563" max="2563" width="5" style="79" customWidth="1"/>
    <col min="2564" max="2564" width="20.28515625" style="79" customWidth="1"/>
    <col min="2565" max="2565" width="7.5703125" style="79" customWidth="1"/>
    <col min="2566" max="2566" width="0.85546875" style="79" customWidth="1"/>
    <col min="2567" max="2567" width="16.140625" style="79" customWidth="1"/>
    <col min="2568" max="2568" width="0.85546875" style="79" customWidth="1"/>
    <col min="2569" max="2569" width="16.140625" style="79" customWidth="1"/>
    <col min="2570" max="2816" width="9.140625" style="79"/>
    <col min="2817" max="2817" width="5" style="79" customWidth="1"/>
    <col min="2818" max="2818" width="0.85546875" style="79" customWidth="1"/>
    <col min="2819" max="2819" width="5" style="79" customWidth="1"/>
    <col min="2820" max="2820" width="20.28515625" style="79" customWidth="1"/>
    <col min="2821" max="2821" width="7.5703125" style="79" customWidth="1"/>
    <col min="2822" max="2822" width="0.85546875" style="79" customWidth="1"/>
    <col min="2823" max="2823" width="16.140625" style="79" customWidth="1"/>
    <col min="2824" max="2824" width="0.85546875" style="79" customWidth="1"/>
    <col min="2825" max="2825" width="16.140625" style="79" customWidth="1"/>
    <col min="2826" max="3072" width="9.140625" style="79"/>
    <col min="3073" max="3073" width="5" style="79" customWidth="1"/>
    <col min="3074" max="3074" width="0.85546875" style="79" customWidth="1"/>
    <col min="3075" max="3075" width="5" style="79" customWidth="1"/>
    <col min="3076" max="3076" width="20.28515625" style="79" customWidth="1"/>
    <col min="3077" max="3077" width="7.5703125" style="79" customWidth="1"/>
    <col min="3078" max="3078" width="0.85546875" style="79" customWidth="1"/>
    <col min="3079" max="3079" width="16.140625" style="79" customWidth="1"/>
    <col min="3080" max="3080" width="0.85546875" style="79" customWidth="1"/>
    <col min="3081" max="3081" width="16.140625" style="79" customWidth="1"/>
    <col min="3082" max="3328" width="9.140625" style="79"/>
    <col min="3329" max="3329" width="5" style="79" customWidth="1"/>
    <col min="3330" max="3330" width="0.85546875" style="79" customWidth="1"/>
    <col min="3331" max="3331" width="5" style="79" customWidth="1"/>
    <col min="3332" max="3332" width="20.28515625" style="79" customWidth="1"/>
    <col min="3333" max="3333" width="7.5703125" style="79" customWidth="1"/>
    <col min="3334" max="3334" width="0.85546875" style="79" customWidth="1"/>
    <col min="3335" max="3335" width="16.140625" style="79" customWidth="1"/>
    <col min="3336" max="3336" width="0.85546875" style="79" customWidth="1"/>
    <col min="3337" max="3337" width="16.140625" style="79" customWidth="1"/>
    <col min="3338" max="3584" width="9.140625" style="79"/>
    <col min="3585" max="3585" width="5" style="79" customWidth="1"/>
    <col min="3586" max="3586" width="0.85546875" style="79" customWidth="1"/>
    <col min="3587" max="3587" width="5" style="79" customWidth="1"/>
    <col min="3588" max="3588" width="20.28515625" style="79" customWidth="1"/>
    <col min="3589" max="3589" width="7.5703125" style="79" customWidth="1"/>
    <col min="3590" max="3590" width="0.85546875" style="79" customWidth="1"/>
    <col min="3591" max="3591" width="16.140625" style="79" customWidth="1"/>
    <col min="3592" max="3592" width="0.85546875" style="79" customWidth="1"/>
    <col min="3593" max="3593" width="16.140625" style="79" customWidth="1"/>
    <col min="3594" max="3840" width="9.140625" style="79"/>
    <col min="3841" max="3841" width="5" style="79" customWidth="1"/>
    <col min="3842" max="3842" width="0.85546875" style="79" customWidth="1"/>
    <col min="3843" max="3843" width="5" style="79" customWidth="1"/>
    <col min="3844" max="3844" width="20.28515625" style="79" customWidth="1"/>
    <col min="3845" max="3845" width="7.5703125" style="79" customWidth="1"/>
    <col min="3846" max="3846" width="0.85546875" style="79" customWidth="1"/>
    <col min="3847" max="3847" width="16.140625" style="79" customWidth="1"/>
    <col min="3848" max="3848" width="0.85546875" style="79" customWidth="1"/>
    <col min="3849" max="3849" width="16.140625" style="79" customWidth="1"/>
    <col min="3850" max="4096" width="9.140625" style="79"/>
    <col min="4097" max="4097" width="5" style="79" customWidth="1"/>
    <col min="4098" max="4098" width="0.85546875" style="79" customWidth="1"/>
    <col min="4099" max="4099" width="5" style="79" customWidth="1"/>
    <col min="4100" max="4100" width="20.28515625" style="79" customWidth="1"/>
    <col min="4101" max="4101" width="7.5703125" style="79" customWidth="1"/>
    <col min="4102" max="4102" width="0.85546875" style="79" customWidth="1"/>
    <col min="4103" max="4103" width="16.140625" style="79" customWidth="1"/>
    <col min="4104" max="4104" width="0.85546875" style="79" customWidth="1"/>
    <col min="4105" max="4105" width="16.140625" style="79" customWidth="1"/>
    <col min="4106" max="4352" width="9.140625" style="79"/>
    <col min="4353" max="4353" width="5" style="79" customWidth="1"/>
    <col min="4354" max="4354" width="0.85546875" style="79" customWidth="1"/>
    <col min="4355" max="4355" width="5" style="79" customWidth="1"/>
    <col min="4356" max="4356" width="20.28515625" style="79" customWidth="1"/>
    <col min="4357" max="4357" width="7.5703125" style="79" customWidth="1"/>
    <col min="4358" max="4358" width="0.85546875" style="79" customWidth="1"/>
    <col min="4359" max="4359" width="16.140625" style="79" customWidth="1"/>
    <col min="4360" max="4360" width="0.85546875" style="79" customWidth="1"/>
    <col min="4361" max="4361" width="16.140625" style="79" customWidth="1"/>
    <col min="4362" max="4608" width="9.140625" style="79"/>
    <col min="4609" max="4609" width="5" style="79" customWidth="1"/>
    <col min="4610" max="4610" width="0.85546875" style="79" customWidth="1"/>
    <col min="4611" max="4611" width="5" style="79" customWidth="1"/>
    <col min="4612" max="4612" width="20.28515625" style="79" customWidth="1"/>
    <col min="4613" max="4613" width="7.5703125" style="79" customWidth="1"/>
    <col min="4614" max="4614" width="0.85546875" style="79" customWidth="1"/>
    <col min="4615" max="4615" width="16.140625" style="79" customWidth="1"/>
    <col min="4616" max="4616" width="0.85546875" style="79" customWidth="1"/>
    <col min="4617" max="4617" width="16.140625" style="79" customWidth="1"/>
    <col min="4618" max="4864" width="9.140625" style="79"/>
    <col min="4865" max="4865" width="5" style="79" customWidth="1"/>
    <col min="4866" max="4866" width="0.85546875" style="79" customWidth="1"/>
    <col min="4867" max="4867" width="5" style="79" customWidth="1"/>
    <col min="4868" max="4868" width="20.28515625" style="79" customWidth="1"/>
    <col min="4869" max="4869" width="7.5703125" style="79" customWidth="1"/>
    <col min="4870" max="4870" width="0.85546875" style="79" customWidth="1"/>
    <col min="4871" max="4871" width="16.140625" style="79" customWidth="1"/>
    <col min="4872" max="4872" width="0.85546875" style="79" customWidth="1"/>
    <col min="4873" max="4873" width="16.140625" style="79" customWidth="1"/>
    <col min="4874" max="5120" width="9.140625" style="79"/>
    <col min="5121" max="5121" width="5" style="79" customWidth="1"/>
    <col min="5122" max="5122" width="0.85546875" style="79" customWidth="1"/>
    <col min="5123" max="5123" width="5" style="79" customWidth="1"/>
    <col min="5124" max="5124" width="20.28515625" style="79" customWidth="1"/>
    <col min="5125" max="5125" width="7.5703125" style="79" customWidth="1"/>
    <col min="5126" max="5126" width="0.85546875" style="79" customWidth="1"/>
    <col min="5127" max="5127" width="16.140625" style="79" customWidth="1"/>
    <col min="5128" max="5128" width="0.85546875" style="79" customWidth="1"/>
    <col min="5129" max="5129" width="16.140625" style="79" customWidth="1"/>
    <col min="5130" max="5376" width="9.140625" style="79"/>
    <col min="5377" max="5377" width="5" style="79" customWidth="1"/>
    <col min="5378" max="5378" width="0.85546875" style="79" customWidth="1"/>
    <col min="5379" max="5379" width="5" style="79" customWidth="1"/>
    <col min="5380" max="5380" width="20.28515625" style="79" customWidth="1"/>
    <col min="5381" max="5381" width="7.5703125" style="79" customWidth="1"/>
    <col min="5382" max="5382" width="0.85546875" style="79" customWidth="1"/>
    <col min="5383" max="5383" width="16.140625" style="79" customWidth="1"/>
    <col min="5384" max="5384" width="0.85546875" style="79" customWidth="1"/>
    <col min="5385" max="5385" width="16.140625" style="79" customWidth="1"/>
    <col min="5386" max="5632" width="9.140625" style="79"/>
    <col min="5633" max="5633" width="5" style="79" customWidth="1"/>
    <col min="5634" max="5634" width="0.85546875" style="79" customWidth="1"/>
    <col min="5635" max="5635" width="5" style="79" customWidth="1"/>
    <col min="5636" max="5636" width="20.28515625" style="79" customWidth="1"/>
    <col min="5637" max="5637" width="7.5703125" style="79" customWidth="1"/>
    <col min="5638" max="5638" width="0.85546875" style="79" customWidth="1"/>
    <col min="5639" max="5639" width="16.140625" style="79" customWidth="1"/>
    <col min="5640" max="5640" width="0.85546875" style="79" customWidth="1"/>
    <col min="5641" max="5641" width="16.140625" style="79" customWidth="1"/>
    <col min="5642" max="5888" width="9.140625" style="79"/>
    <col min="5889" max="5889" width="5" style="79" customWidth="1"/>
    <col min="5890" max="5890" width="0.85546875" style="79" customWidth="1"/>
    <col min="5891" max="5891" width="5" style="79" customWidth="1"/>
    <col min="5892" max="5892" width="20.28515625" style="79" customWidth="1"/>
    <col min="5893" max="5893" width="7.5703125" style="79" customWidth="1"/>
    <col min="5894" max="5894" width="0.85546875" style="79" customWidth="1"/>
    <col min="5895" max="5895" width="16.140625" style="79" customWidth="1"/>
    <col min="5896" max="5896" width="0.85546875" style="79" customWidth="1"/>
    <col min="5897" max="5897" width="16.140625" style="79" customWidth="1"/>
    <col min="5898" max="6144" width="9.140625" style="79"/>
    <col min="6145" max="6145" width="5" style="79" customWidth="1"/>
    <col min="6146" max="6146" width="0.85546875" style="79" customWidth="1"/>
    <col min="6147" max="6147" width="5" style="79" customWidth="1"/>
    <col min="6148" max="6148" width="20.28515625" style="79" customWidth="1"/>
    <col min="6149" max="6149" width="7.5703125" style="79" customWidth="1"/>
    <col min="6150" max="6150" width="0.85546875" style="79" customWidth="1"/>
    <col min="6151" max="6151" width="16.140625" style="79" customWidth="1"/>
    <col min="6152" max="6152" width="0.85546875" style="79" customWidth="1"/>
    <col min="6153" max="6153" width="16.140625" style="79" customWidth="1"/>
    <col min="6154" max="6400" width="9.140625" style="79"/>
    <col min="6401" max="6401" width="5" style="79" customWidth="1"/>
    <col min="6402" max="6402" width="0.85546875" style="79" customWidth="1"/>
    <col min="6403" max="6403" width="5" style="79" customWidth="1"/>
    <col min="6404" max="6404" width="20.28515625" style="79" customWidth="1"/>
    <col min="6405" max="6405" width="7.5703125" style="79" customWidth="1"/>
    <col min="6406" max="6406" width="0.85546875" style="79" customWidth="1"/>
    <col min="6407" max="6407" width="16.140625" style="79" customWidth="1"/>
    <col min="6408" max="6408" width="0.85546875" style="79" customWidth="1"/>
    <col min="6409" max="6409" width="16.140625" style="79" customWidth="1"/>
    <col min="6410" max="6656" width="9.140625" style="79"/>
    <col min="6657" max="6657" width="5" style="79" customWidth="1"/>
    <col min="6658" max="6658" width="0.85546875" style="79" customWidth="1"/>
    <col min="6659" max="6659" width="5" style="79" customWidth="1"/>
    <col min="6660" max="6660" width="20.28515625" style="79" customWidth="1"/>
    <col min="6661" max="6661" width="7.5703125" style="79" customWidth="1"/>
    <col min="6662" max="6662" width="0.85546875" style="79" customWidth="1"/>
    <col min="6663" max="6663" width="16.140625" style="79" customWidth="1"/>
    <col min="6664" max="6664" width="0.85546875" style="79" customWidth="1"/>
    <col min="6665" max="6665" width="16.140625" style="79" customWidth="1"/>
    <col min="6666" max="6912" width="9.140625" style="79"/>
    <col min="6913" max="6913" width="5" style="79" customWidth="1"/>
    <col min="6914" max="6914" width="0.85546875" style="79" customWidth="1"/>
    <col min="6915" max="6915" width="5" style="79" customWidth="1"/>
    <col min="6916" max="6916" width="20.28515625" style="79" customWidth="1"/>
    <col min="6917" max="6917" width="7.5703125" style="79" customWidth="1"/>
    <col min="6918" max="6918" width="0.85546875" style="79" customWidth="1"/>
    <col min="6919" max="6919" width="16.140625" style="79" customWidth="1"/>
    <col min="6920" max="6920" width="0.85546875" style="79" customWidth="1"/>
    <col min="6921" max="6921" width="16.140625" style="79" customWidth="1"/>
    <col min="6922" max="7168" width="9.140625" style="79"/>
    <col min="7169" max="7169" width="5" style="79" customWidth="1"/>
    <col min="7170" max="7170" width="0.85546875" style="79" customWidth="1"/>
    <col min="7171" max="7171" width="5" style="79" customWidth="1"/>
    <col min="7172" max="7172" width="20.28515625" style="79" customWidth="1"/>
    <col min="7173" max="7173" width="7.5703125" style="79" customWidth="1"/>
    <col min="7174" max="7174" width="0.85546875" style="79" customWidth="1"/>
    <col min="7175" max="7175" width="16.140625" style="79" customWidth="1"/>
    <col min="7176" max="7176" width="0.85546875" style="79" customWidth="1"/>
    <col min="7177" max="7177" width="16.140625" style="79" customWidth="1"/>
    <col min="7178" max="7424" width="9.140625" style="79"/>
    <col min="7425" max="7425" width="5" style="79" customWidth="1"/>
    <col min="7426" max="7426" width="0.85546875" style="79" customWidth="1"/>
    <col min="7427" max="7427" width="5" style="79" customWidth="1"/>
    <col min="7428" max="7428" width="20.28515625" style="79" customWidth="1"/>
    <col min="7429" max="7429" width="7.5703125" style="79" customWidth="1"/>
    <col min="7430" max="7430" width="0.85546875" style="79" customWidth="1"/>
    <col min="7431" max="7431" width="16.140625" style="79" customWidth="1"/>
    <col min="7432" max="7432" width="0.85546875" style="79" customWidth="1"/>
    <col min="7433" max="7433" width="16.140625" style="79" customWidth="1"/>
    <col min="7434" max="7680" width="9.140625" style="79"/>
    <col min="7681" max="7681" width="5" style="79" customWidth="1"/>
    <col min="7682" max="7682" width="0.85546875" style="79" customWidth="1"/>
    <col min="7683" max="7683" width="5" style="79" customWidth="1"/>
    <col min="7684" max="7684" width="20.28515625" style="79" customWidth="1"/>
    <col min="7685" max="7685" width="7.5703125" style="79" customWidth="1"/>
    <col min="7686" max="7686" width="0.85546875" style="79" customWidth="1"/>
    <col min="7687" max="7687" width="16.140625" style="79" customWidth="1"/>
    <col min="7688" max="7688" width="0.85546875" style="79" customWidth="1"/>
    <col min="7689" max="7689" width="16.140625" style="79" customWidth="1"/>
    <col min="7690" max="7936" width="9.140625" style="79"/>
    <col min="7937" max="7937" width="5" style="79" customWidth="1"/>
    <col min="7938" max="7938" width="0.85546875" style="79" customWidth="1"/>
    <col min="7939" max="7939" width="5" style="79" customWidth="1"/>
    <col min="7940" max="7940" width="20.28515625" style="79" customWidth="1"/>
    <col min="7941" max="7941" width="7.5703125" style="79" customWidth="1"/>
    <col min="7942" max="7942" width="0.85546875" style="79" customWidth="1"/>
    <col min="7943" max="7943" width="16.140625" style="79" customWidth="1"/>
    <col min="7944" max="7944" width="0.85546875" style="79" customWidth="1"/>
    <col min="7945" max="7945" width="16.140625" style="79" customWidth="1"/>
    <col min="7946" max="8192" width="9.140625" style="79"/>
    <col min="8193" max="8193" width="5" style="79" customWidth="1"/>
    <col min="8194" max="8194" width="0.85546875" style="79" customWidth="1"/>
    <col min="8195" max="8195" width="5" style="79" customWidth="1"/>
    <col min="8196" max="8196" width="20.28515625" style="79" customWidth="1"/>
    <col min="8197" max="8197" width="7.5703125" style="79" customWidth="1"/>
    <col min="8198" max="8198" width="0.85546875" style="79" customWidth="1"/>
    <col min="8199" max="8199" width="16.140625" style="79" customWidth="1"/>
    <col min="8200" max="8200" width="0.85546875" style="79" customWidth="1"/>
    <col min="8201" max="8201" width="16.140625" style="79" customWidth="1"/>
    <col min="8202" max="8448" width="9.140625" style="79"/>
    <col min="8449" max="8449" width="5" style="79" customWidth="1"/>
    <col min="8450" max="8450" width="0.85546875" style="79" customWidth="1"/>
    <col min="8451" max="8451" width="5" style="79" customWidth="1"/>
    <col min="8452" max="8452" width="20.28515625" style="79" customWidth="1"/>
    <col min="8453" max="8453" width="7.5703125" style="79" customWidth="1"/>
    <col min="8454" max="8454" width="0.85546875" style="79" customWidth="1"/>
    <col min="8455" max="8455" width="16.140625" style="79" customWidth="1"/>
    <col min="8456" max="8456" width="0.85546875" style="79" customWidth="1"/>
    <col min="8457" max="8457" width="16.140625" style="79" customWidth="1"/>
    <col min="8458" max="8704" width="9.140625" style="79"/>
    <col min="8705" max="8705" width="5" style="79" customWidth="1"/>
    <col min="8706" max="8706" width="0.85546875" style="79" customWidth="1"/>
    <col min="8707" max="8707" width="5" style="79" customWidth="1"/>
    <col min="8708" max="8708" width="20.28515625" style="79" customWidth="1"/>
    <col min="8709" max="8709" width="7.5703125" style="79" customWidth="1"/>
    <col min="8710" max="8710" width="0.85546875" style="79" customWidth="1"/>
    <col min="8711" max="8711" width="16.140625" style="79" customWidth="1"/>
    <col min="8712" max="8712" width="0.85546875" style="79" customWidth="1"/>
    <col min="8713" max="8713" width="16.140625" style="79" customWidth="1"/>
    <col min="8714" max="8960" width="9.140625" style="79"/>
    <col min="8961" max="8961" width="5" style="79" customWidth="1"/>
    <col min="8962" max="8962" width="0.85546875" style="79" customWidth="1"/>
    <col min="8963" max="8963" width="5" style="79" customWidth="1"/>
    <col min="8964" max="8964" width="20.28515625" style="79" customWidth="1"/>
    <col min="8965" max="8965" width="7.5703125" style="79" customWidth="1"/>
    <col min="8966" max="8966" width="0.85546875" style="79" customWidth="1"/>
    <col min="8967" max="8967" width="16.140625" style="79" customWidth="1"/>
    <col min="8968" max="8968" width="0.85546875" style="79" customWidth="1"/>
    <col min="8969" max="8969" width="16.140625" style="79" customWidth="1"/>
    <col min="8970" max="9216" width="9.140625" style="79"/>
    <col min="9217" max="9217" width="5" style="79" customWidth="1"/>
    <col min="9218" max="9218" width="0.85546875" style="79" customWidth="1"/>
    <col min="9219" max="9219" width="5" style="79" customWidth="1"/>
    <col min="9220" max="9220" width="20.28515625" style="79" customWidth="1"/>
    <col min="9221" max="9221" width="7.5703125" style="79" customWidth="1"/>
    <col min="9222" max="9222" width="0.85546875" style="79" customWidth="1"/>
    <col min="9223" max="9223" width="16.140625" style="79" customWidth="1"/>
    <col min="9224" max="9224" width="0.85546875" style="79" customWidth="1"/>
    <col min="9225" max="9225" width="16.140625" style="79" customWidth="1"/>
    <col min="9226" max="9472" width="9.140625" style="79"/>
    <col min="9473" max="9473" width="5" style="79" customWidth="1"/>
    <col min="9474" max="9474" width="0.85546875" style="79" customWidth="1"/>
    <col min="9475" max="9475" width="5" style="79" customWidth="1"/>
    <col min="9476" max="9476" width="20.28515625" style="79" customWidth="1"/>
    <col min="9477" max="9477" width="7.5703125" style="79" customWidth="1"/>
    <col min="9478" max="9478" width="0.85546875" style="79" customWidth="1"/>
    <col min="9479" max="9479" width="16.140625" style="79" customWidth="1"/>
    <col min="9480" max="9480" width="0.85546875" style="79" customWidth="1"/>
    <col min="9481" max="9481" width="16.140625" style="79" customWidth="1"/>
    <col min="9482" max="9728" width="9.140625" style="79"/>
    <col min="9729" max="9729" width="5" style="79" customWidth="1"/>
    <col min="9730" max="9730" width="0.85546875" style="79" customWidth="1"/>
    <col min="9731" max="9731" width="5" style="79" customWidth="1"/>
    <col min="9732" max="9732" width="20.28515625" style="79" customWidth="1"/>
    <col min="9733" max="9733" width="7.5703125" style="79" customWidth="1"/>
    <col min="9734" max="9734" width="0.85546875" style="79" customWidth="1"/>
    <col min="9735" max="9735" width="16.140625" style="79" customWidth="1"/>
    <col min="9736" max="9736" width="0.85546875" style="79" customWidth="1"/>
    <col min="9737" max="9737" width="16.140625" style="79" customWidth="1"/>
    <col min="9738" max="9984" width="9.140625" style="79"/>
    <col min="9985" max="9985" width="5" style="79" customWidth="1"/>
    <col min="9986" max="9986" width="0.85546875" style="79" customWidth="1"/>
    <col min="9987" max="9987" width="5" style="79" customWidth="1"/>
    <col min="9988" max="9988" width="20.28515625" style="79" customWidth="1"/>
    <col min="9989" max="9989" width="7.5703125" style="79" customWidth="1"/>
    <col min="9990" max="9990" width="0.85546875" style="79" customWidth="1"/>
    <col min="9991" max="9991" width="16.140625" style="79" customWidth="1"/>
    <col min="9992" max="9992" width="0.85546875" style="79" customWidth="1"/>
    <col min="9993" max="9993" width="16.140625" style="79" customWidth="1"/>
    <col min="9994" max="10240" width="9.140625" style="79"/>
    <col min="10241" max="10241" width="5" style="79" customWidth="1"/>
    <col min="10242" max="10242" width="0.85546875" style="79" customWidth="1"/>
    <col min="10243" max="10243" width="5" style="79" customWidth="1"/>
    <col min="10244" max="10244" width="20.28515625" style="79" customWidth="1"/>
    <col min="10245" max="10245" width="7.5703125" style="79" customWidth="1"/>
    <col min="10246" max="10246" width="0.85546875" style="79" customWidth="1"/>
    <col min="10247" max="10247" width="16.140625" style="79" customWidth="1"/>
    <col min="10248" max="10248" width="0.85546875" style="79" customWidth="1"/>
    <col min="10249" max="10249" width="16.140625" style="79" customWidth="1"/>
    <col min="10250" max="10496" width="9.140625" style="79"/>
    <col min="10497" max="10497" width="5" style="79" customWidth="1"/>
    <col min="10498" max="10498" width="0.85546875" style="79" customWidth="1"/>
    <col min="10499" max="10499" width="5" style="79" customWidth="1"/>
    <col min="10500" max="10500" width="20.28515625" style="79" customWidth="1"/>
    <col min="10501" max="10501" width="7.5703125" style="79" customWidth="1"/>
    <col min="10502" max="10502" width="0.85546875" style="79" customWidth="1"/>
    <col min="10503" max="10503" width="16.140625" style="79" customWidth="1"/>
    <col min="10504" max="10504" width="0.85546875" style="79" customWidth="1"/>
    <col min="10505" max="10505" width="16.140625" style="79" customWidth="1"/>
    <col min="10506" max="10752" width="9.140625" style="79"/>
    <col min="10753" max="10753" width="5" style="79" customWidth="1"/>
    <col min="10754" max="10754" width="0.85546875" style="79" customWidth="1"/>
    <col min="10755" max="10755" width="5" style="79" customWidth="1"/>
    <col min="10756" max="10756" width="20.28515625" style="79" customWidth="1"/>
    <col min="10757" max="10757" width="7.5703125" style="79" customWidth="1"/>
    <col min="10758" max="10758" width="0.85546875" style="79" customWidth="1"/>
    <col min="10759" max="10759" width="16.140625" style="79" customWidth="1"/>
    <col min="10760" max="10760" width="0.85546875" style="79" customWidth="1"/>
    <col min="10761" max="10761" width="16.140625" style="79" customWidth="1"/>
    <col min="10762" max="11008" width="9.140625" style="79"/>
    <col min="11009" max="11009" width="5" style="79" customWidth="1"/>
    <col min="11010" max="11010" width="0.85546875" style="79" customWidth="1"/>
    <col min="11011" max="11011" width="5" style="79" customWidth="1"/>
    <col min="11012" max="11012" width="20.28515625" style="79" customWidth="1"/>
    <col min="11013" max="11013" width="7.5703125" style="79" customWidth="1"/>
    <col min="11014" max="11014" width="0.85546875" style="79" customWidth="1"/>
    <col min="11015" max="11015" width="16.140625" style="79" customWidth="1"/>
    <col min="11016" max="11016" width="0.85546875" style="79" customWidth="1"/>
    <col min="11017" max="11017" width="16.140625" style="79" customWidth="1"/>
    <col min="11018" max="11264" width="9.140625" style="79"/>
    <col min="11265" max="11265" width="5" style="79" customWidth="1"/>
    <col min="11266" max="11266" width="0.85546875" style="79" customWidth="1"/>
    <col min="11267" max="11267" width="5" style="79" customWidth="1"/>
    <col min="11268" max="11268" width="20.28515625" style="79" customWidth="1"/>
    <col min="11269" max="11269" width="7.5703125" style="79" customWidth="1"/>
    <col min="11270" max="11270" width="0.85546875" style="79" customWidth="1"/>
    <col min="11271" max="11271" width="16.140625" style="79" customWidth="1"/>
    <col min="11272" max="11272" width="0.85546875" style="79" customWidth="1"/>
    <col min="11273" max="11273" width="16.140625" style="79" customWidth="1"/>
    <col min="11274" max="11520" width="9.140625" style="79"/>
    <col min="11521" max="11521" width="5" style="79" customWidth="1"/>
    <col min="11522" max="11522" width="0.85546875" style="79" customWidth="1"/>
    <col min="11523" max="11523" width="5" style="79" customWidth="1"/>
    <col min="11524" max="11524" width="20.28515625" style="79" customWidth="1"/>
    <col min="11525" max="11525" width="7.5703125" style="79" customWidth="1"/>
    <col min="11526" max="11526" width="0.85546875" style="79" customWidth="1"/>
    <col min="11527" max="11527" width="16.140625" style="79" customWidth="1"/>
    <col min="11528" max="11528" width="0.85546875" style="79" customWidth="1"/>
    <col min="11529" max="11529" width="16.140625" style="79" customWidth="1"/>
    <col min="11530" max="11776" width="9.140625" style="79"/>
    <col min="11777" max="11777" width="5" style="79" customWidth="1"/>
    <col min="11778" max="11778" width="0.85546875" style="79" customWidth="1"/>
    <col min="11779" max="11779" width="5" style="79" customWidth="1"/>
    <col min="11780" max="11780" width="20.28515625" style="79" customWidth="1"/>
    <col min="11781" max="11781" width="7.5703125" style="79" customWidth="1"/>
    <col min="11782" max="11782" width="0.85546875" style="79" customWidth="1"/>
    <col min="11783" max="11783" width="16.140625" style="79" customWidth="1"/>
    <col min="11784" max="11784" width="0.85546875" style="79" customWidth="1"/>
    <col min="11785" max="11785" width="16.140625" style="79" customWidth="1"/>
    <col min="11786" max="12032" width="9.140625" style="79"/>
    <col min="12033" max="12033" width="5" style="79" customWidth="1"/>
    <col min="12034" max="12034" width="0.85546875" style="79" customWidth="1"/>
    <col min="12035" max="12035" width="5" style="79" customWidth="1"/>
    <col min="12036" max="12036" width="20.28515625" style="79" customWidth="1"/>
    <col min="12037" max="12037" width="7.5703125" style="79" customWidth="1"/>
    <col min="12038" max="12038" width="0.85546875" style="79" customWidth="1"/>
    <col min="12039" max="12039" width="16.140625" style="79" customWidth="1"/>
    <col min="12040" max="12040" width="0.85546875" style="79" customWidth="1"/>
    <col min="12041" max="12041" width="16.140625" style="79" customWidth="1"/>
    <col min="12042" max="12288" width="9.140625" style="79"/>
    <col min="12289" max="12289" width="5" style="79" customWidth="1"/>
    <col min="12290" max="12290" width="0.85546875" style="79" customWidth="1"/>
    <col min="12291" max="12291" width="5" style="79" customWidth="1"/>
    <col min="12292" max="12292" width="20.28515625" style="79" customWidth="1"/>
    <col min="12293" max="12293" width="7.5703125" style="79" customWidth="1"/>
    <col min="12294" max="12294" width="0.85546875" style="79" customWidth="1"/>
    <col min="12295" max="12295" width="16.140625" style="79" customWidth="1"/>
    <col min="12296" max="12296" width="0.85546875" style="79" customWidth="1"/>
    <col min="12297" max="12297" width="16.140625" style="79" customWidth="1"/>
    <col min="12298" max="12544" width="9.140625" style="79"/>
    <col min="12545" max="12545" width="5" style="79" customWidth="1"/>
    <col min="12546" max="12546" width="0.85546875" style="79" customWidth="1"/>
    <col min="12547" max="12547" width="5" style="79" customWidth="1"/>
    <col min="12548" max="12548" width="20.28515625" style="79" customWidth="1"/>
    <col min="12549" max="12549" width="7.5703125" style="79" customWidth="1"/>
    <col min="12550" max="12550" width="0.85546875" style="79" customWidth="1"/>
    <col min="12551" max="12551" width="16.140625" style="79" customWidth="1"/>
    <col min="12552" max="12552" width="0.85546875" style="79" customWidth="1"/>
    <col min="12553" max="12553" width="16.140625" style="79" customWidth="1"/>
    <col min="12554" max="12800" width="9.140625" style="79"/>
    <col min="12801" max="12801" width="5" style="79" customWidth="1"/>
    <col min="12802" max="12802" width="0.85546875" style="79" customWidth="1"/>
    <col min="12803" max="12803" width="5" style="79" customWidth="1"/>
    <col min="12804" max="12804" width="20.28515625" style="79" customWidth="1"/>
    <col min="12805" max="12805" width="7.5703125" style="79" customWidth="1"/>
    <col min="12806" max="12806" width="0.85546875" style="79" customWidth="1"/>
    <col min="12807" max="12807" width="16.140625" style="79" customWidth="1"/>
    <col min="12808" max="12808" width="0.85546875" style="79" customWidth="1"/>
    <col min="12809" max="12809" width="16.140625" style="79" customWidth="1"/>
    <col min="12810" max="13056" width="9.140625" style="79"/>
    <col min="13057" max="13057" width="5" style="79" customWidth="1"/>
    <col min="13058" max="13058" width="0.85546875" style="79" customWidth="1"/>
    <col min="13059" max="13059" width="5" style="79" customWidth="1"/>
    <col min="13060" max="13060" width="20.28515625" style="79" customWidth="1"/>
    <col min="13061" max="13061" width="7.5703125" style="79" customWidth="1"/>
    <col min="13062" max="13062" width="0.85546875" style="79" customWidth="1"/>
    <col min="13063" max="13063" width="16.140625" style="79" customWidth="1"/>
    <col min="13064" max="13064" width="0.85546875" style="79" customWidth="1"/>
    <col min="13065" max="13065" width="16.140625" style="79" customWidth="1"/>
    <col min="13066" max="13312" width="9.140625" style="79"/>
    <col min="13313" max="13313" width="5" style="79" customWidth="1"/>
    <col min="13314" max="13314" width="0.85546875" style="79" customWidth="1"/>
    <col min="13315" max="13315" width="5" style="79" customWidth="1"/>
    <col min="13316" max="13316" width="20.28515625" style="79" customWidth="1"/>
    <col min="13317" max="13317" width="7.5703125" style="79" customWidth="1"/>
    <col min="13318" max="13318" width="0.85546875" style="79" customWidth="1"/>
    <col min="13319" max="13319" width="16.140625" style="79" customWidth="1"/>
    <col min="13320" max="13320" width="0.85546875" style="79" customWidth="1"/>
    <col min="13321" max="13321" width="16.140625" style="79" customWidth="1"/>
    <col min="13322" max="13568" width="9.140625" style="79"/>
    <col min="13569" max="13569" width="5" style="79" customWidth="1"/>
    <col min="13570" max="13570" width="0.85546875" style="79" customWidth="1"/>
    <col min="13571" max="13571" width="5" style="79" customWidth="1"/>
    <col min="13572" max="13572" width="20.28515625" style="79" customWidth="1"/>
    <col min="13573" max="13573" width="7.5703125" style="79" customWidth="1"/>
    <col min="13574" max="13574" width="0.85546875" style="79" customWidth="1"/>
    <col min="13575" max="13575" width="16.140625" style="79" customWidth="1"/>
    <col min="13576" max="13576" width="0.85546875" style="79" customWidth="1"/>
    <col min="13577" max="13577" width="16.140625" style="79" customWidth="1"/>
    <col min="13578" max="13824" width="9.140625" style="79"/>
    <col min="13825" max="13825" width="5" style="79" customWidth="1"/>
    <col min="13826" max="13826" width="0.85546875" style="79" customWidth="1"/>
    <col min="13827" max="13827" width="5" style="79" customWidth="1"/>
    <col min="13828" max="13828" width="20.28515625" style="79" customWidth="1"/>
    <col min="13829" max="13829" width="7.5703125" style="79" customWidth="1"/>
    <col min="13830" max="13830" width="0.85546875" style="79" customWidth="1"/>
    <col min="13831" max="13831" width="16.140625" style="79" customWidth="1"/>
    <col min="13832" max="13832" width="0.85546875" style="79" customWidth="1"/>
    <col min="13833" max="13833" width="16.140625" style="79" customWidth="1"/>
    <col min="13834" max="14080" width="9.140625" style="79"/>
    <col min="14081" max="14081" width="5" style="79" customWidth="1"/>
    <col min="14082" max="14082" width="0.85546875" style="79" customWidth="1"/>
    <col min="14083" max="14083" width="5" style="79" customWidth="1"/>
    <col min="14084" max="14084" width="20.28515625" style="79" customWidth="1"/>
    <col min="14085" max="14085" width="7.5703125" style="79" customWidth="1"/>
    <col min="14086" max="14086" width="0.85546875" style="79" customWidth="1"/>
    <col min="14087" max="14087" width="16.140625" style="79" customWidth="1"/>
    <col min="14088" max="14088" width="0.85546875" style="79" customWidth="1"/>
    <col min="14089" max="14089" width="16.140625" style="79" customWidth="1"/>
    <col min="14090" max="14336" width="9.140625" style="79"/>
    <col min="14337" max="14337" width="5" style="79" customWidth="1"/>
    <col min="14338" max="14338" width="0.85546875" style="79" customWidth="1"/>
    <col min="14339" max="14339" width="5" style="79" customWidth="1"/>
    <col min="14340" max="14340" width="20.28515625" style="79" customWidth="1"/>
    <col min="14341" max="14341" width="7.5703125" style="79" customWidth="1"/>
    <col min="14342" max="14342" width="0.85546875" style="79" customWidth="1"/>
    <col min="14343" max="14343" width="16.140625" style="79" customWidth="1"/>
    <col min="14344" max="14344" width="0.85546875" style="79" customWidth="1"/>
    <col min="14345" max="14345" width="16.140625" style="79" customWidth="1"/>
    <col min="14346" max="14592" width="9.140625" style="79"/>
    <col min="14593" max="14593" width="5" style="79" customWidth="1"/>
    <col min="14594" max="14594" width="0.85546875" style="79" customWidth="1"/>
    <col min="14595" max="14595" width="5" style="79" customWidth="1"/>
    <col min="14596" max="14596" width="20.28515625" style="79" customWidth="1"/>
    <col min="14597" max="14597" width="7.5703125" style="79" customWidth="1"/>
    <col min="14598" max="14598" width="0.85546875" style="79" customWidth="1"/>
    <col min="14599" max="14599" width="16.140625" style="79" customWidth="1"/>
    <col min="14600" max="14600" width="0.85546875" style="79" customWidth="1"/>
    <col min="14601" max="14601" width="16.140625" style="79" customWidth="1"/>
    <col min="14602" max="14848" width="9.140625" style="79"/>
    <col min="14849" max="14849" width="5" style="79" customWidth="1"/>
    <col min="14850" max="14850" width="0.85546875" style="79" customWidth="1"/>
    <col min="14851" max="14851" width="5" style="79" customWidth="1"/>
    <col min="14852" max="14852" width="20.28515625" style="79" customWidth="1"/>
    <col min="14853" max="14853" width="7.5703125" style="79" customWidth="1"/>
    <col min="14854" max="14854" width="0.85546875" style="79" customWidth="1"/>
    <col min="14855" max="14855" width="16.140625" style="79" customWidth="1"/>
    <col min="14856" max="14856" width="0.85546875" style="79" customWidth="1"/>
    <col min="14857" max="14857" width="16.140625" style="79" customWidth="1"/>
    <col min="14858" max="15104" width="9.140625" style="79"/>
    <col min="15105" max="15105" width="5" style="79" customWidth="1"/>
    <col min="15106" max="15106" width="0.85546875" style="79" customWidth="1"/>
    <col min="15107" max="15107" width="5" style="79" customWidth="1"/>
    <col min="15108" max="15108" width="20.28515625" style="79" customWidth="1"/>
    <col min="15109" max="15109" width="7.5703125" style="79" customWidth="1"/>
    <col min="15110" max="15110" width="0.85546875" style="79" customWidth="1"/>
    <col min="15111" max="15111" width="16.140625" style="79" customWidth="1"/>
    <col min="15112" max="15112" width="0.85546875" style="79" customWidth="1"/>
    <col min="15113" max="15113" width="16.140625" style="79" customWidth="1"/>
    <col min="15114" max="15360" width="9.140625" style="79"/>
    <col min="15361" max="15361" width="5" style="79" customWidth="1"/>
    <col min="15362" max="15362" width="0.85546875" style="79" customWidth="1"/>
    <col min="15363" max="15363" width="5" style="79" customWidth="1"/>
    <col min="15364" max="15364" width="20.28515625" style="79" customWidth="1"/>
    <col min="15365" max="15365" width="7.5703125" style="79" customWidth="1"/>
    <col min="15366" max="15366" width="0.85546875" style="79" customWidth="1"/>
    <col min="15367" max="15367" width="16.140625" style="79" customWidth="1"/>
    <col min="15368" max="15368" width="0.85546875" style="79" customWidth="1"/>
    <col min="15369" max="15369" width="16.140625" style="79" customWidth="1"/>
    <col min="15370" max="15616" width="9.140625" style="79"/>
    <col min="15617" max="15617" width="5" style="79" customWidth="1"/>
    <col min="15618" max="15618" width="0.85546875" style="79" customWidth="1"/>
    <col min="15619" max="15619" width="5" style="79" customWidth="1"/>
    <col min="15620" max="15620" width="20.28515625" style="79" customWidth="1"/>
    <col min="15621" max="15621" width="7.5703125" style="79" customWidth="1"/>
    <col min="15622" max="15622" width="0.85546875" style="79" customWidth="1"/>
    <col min="15623" max="15623" width="16.140625" style="79" customWidth="1"/>
    <col min="15624" max="15624" width="0.85546875" style="79" customWidth="1"/>
    <col min="15625" max="15625" width="16.140625" style="79" customWidth="1"/>
    <col min="15626" max="15872" width="9.140625" style="79"/>
    <col min="15873" max="15873" width="5" style="79" customWidth="1"/>
    <col min="15874" max="15874" width="0.85546875" style="79" customWidth="1"/>
    <col min="15875" max="15875" width="5" style="79" customWidth="1"/>
    <col min="15876" max="15876" width="20.28515625" style="79" customWidth="1"/>
    <col min="15877" max="15877" width="7.5703125" style="79" customWidth="1"/>
    <col min="15878" max="15878" width="0.85546875" style="79" customWidth="1"/>
    <col min="15879" max="15879" width="16.140625" style="79" customWidth="1"/>
    <col min="15880" max="15880" width="0.85546875" style="79" customWidth="1"/>
    <col min="15881" max="15881" width="16.140625" style="79" customWidth="1"/>
    <col min="15882" max="16128" width="9.140625" style="79"/>
    <col min="16129" max="16129" width="5" style="79" customWidth="1"/>
    <col min="16130" max="16130" width="0.85546875" style="79" customWidth="1"/>
    <col min="16131" max="16131" width="5" style="79" customWidth="1"/>
    <col min="16132" max="16132" width="20.28515625" style="79" customWidth="1"/>
    <col min="16133" max="16133" width="7.5703125" style="79" customWidth="1"/>
    <col min="16134" max="16134" width="0.85546875" style="79" customWidth="1"/>
    <col min="16135" max="16135" width="16.140625" style="79" customWidth="1"/>
    <col min="16136" max="16136" width="0.85546875" style="79" customWidth="1"/>
    <col min="16137" max="16137" width="16.140625" style="79" customWidth="1"/>
    <col min="16138" max="16384" width="9.140625" style="79"/>
  </cols>
  <sheetData>
    <row r="1" spans="1:13" ht="15" x14ac:dyDescent="0.25">
      <c r="A1" s="263" t="s">
        <v>0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</row>
    <row r="2" spans="1:13" ht="15" x14ac:dyDescent="0.25">
      <c r="A2" s="263" t="s">
        <v>1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13" ht="15" x14ac:dyDescent="0.25">
      <c r="A3" s="263" t="s">
        <v>276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</row>
    <row r="4" spans="1:13" ht="15" x14ac:dyDescent="0.25">
      <c r="A4" s="261" t="s">
        <v>3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</row>
    <row r="5" spans="1:13" ht="15" x14ac:dyDescent="0.25">
      <c r="A5" s="263" t="s">
        <v>4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</row>
    <row r="6" spans="1:13" ht="15" x14ac:dyDescent="0.25">
      <c r="A6" s="263" t="s">
        <v>5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</row>
    <row r="7" spans="1:13" ht="13.5" x14ac:dyDescent="0.25">
      <c r="A7" s="269"/>
      <c r="B7" s="269"/>
      <c r="C7" s="269"/>
      <c r="D7" s="269"/>
      <c r="E7" s="269"/>
      <c r="F7" s="269"/>
      <c r="G7" s="269"/>
      <c r="H7" s="269"/>
      <c r="I7" s="269"/>
      <c r="J7" s="269"/>
      <c r="K7" s="269"/>
    </row>
    <row r="8" spans="1:13" ht="15" x14ac:dyDescent="0.25">
      <c r="A8" s="262" t="s">
        <v>6</v>
      </c>
      <c r="B8" s="262"/>
      <c r="C8" s="262"/>
      <c r="D8" s="262"/>
      <c r="E8" s="262"/>
      <c r="F8" s="262"/>
      <c r="G8" s="262"/>
      <c r="H8" s="262"/>
      <c r="I8" s="262"/>
      <c r="J8" s="262"/>
      <c r="K8" s="262"/>
    </row>
    <row r="9" spans="1:13" x14ac:dyDescent="0.25">
      <c r="A9" s="80" t="s">
        <v>157</v>
      </c>
    </row>
    <row r="10" spans="1:13" ht="28.5" customHeight="1" x14ac:dyDescent="0.25">
      <c r="A10" s="97" t="s">
        <v>183</v>
      </c>
      <c r="C10" s="99" t="s">
        <v>45</v>
      </c>
      <c r="D10" s="98"/>
      <c r="E10" s="99"/>
      <c r="F10" s="100"/>
      <c r="G10" s="97" t="s">
        <v>292</v>
      </c>
      <c r="H10" s="100"/>
      <c r="I10" s="101" t="s">
        <v>293</v>
      </c>
      <c r="J10" s="100"/>
      <c r="K10" s="97" t="s">
        <v>294</v>
      </c>
    </row>
    <row r="11" spans="1:13" ht="28.5" customHeight="1" x14ac:dyDescent="0.25">
      <c r="A11" s="258"/>
      <c r="C11" s="85" t="s">
        <v>12</v>
      </c>
      <c r="D11" s="85"/>
      <c r="E11" s="84"/>
      <c r="G11" s="85" t="s">
        <v>13</v>
      </c>
      <c r="I11" s="85" t="s">
        <v>14</v>
      </c>
      <c r="K11" s="85" t="s">
        <v>47</v>
      </c>
    </row>
    <row r="12" spans="1:13" ht="15" x14ac:dyDescent="0.25">
      <c r="A12" s="103">
        <v>1</v>
      </c>
      <c r="C12" s="100" t="s">
        <v>284</v>
      </c>
    </row>
    <row r="13" spans="1:13" ht="15" x14ac:dyDescent="0.25">
      <c r="A13" s="103">
        <f>A12+1</f>
        <v>2</v>
      </c>
      <c r="D13" s="102" t="s">
        <v>295</v>
      </c>
      <c r="E13" s="81"/>
      <c r="G13" s="245">
        <v>3101638.85</v>
      </c>
      <c r="H13" s="182"/>
      <c r="I13" s="245">
        <v>5541933.3300000001</v>
      </c>
      <c r="J13" s="96"/>
      <c r="K13" s="96"/>
      <c r="M13" s="202"/>
    </row>
    <row r="14" spans="1:13" ht="15" x14ac:dyDescent="0.25">
      <c r="A14" s="103">
        <f t="shared" ref="A14:A37" si="0">A13+1</f>
        <v>3</v>
      </c>
      <c r="D14" s="102" t="s">
        <v>296</v>
      </c>
      <c r="E14" s="82"/>
      <c r="G14" s="245">
        <v>958709.09</v>
      </c>
      <c r="H14" s="246"/>
      <c r="I14" s="245">
        <v>1764676.91</v>
      </c>
      <c r="J14" s="96"/>
      <c r="K14" s="96"/>
    </row>
    <row r="15" spans="1:13" ht="15" x14ac:dyDescent="0.25">
      <c r="A15" s="103">
        <f t="shared" si="0"/>
        <v>4</v>
      </c>
      <c r="D15" s="102" t="s">
        <v>297</v>
      </c>
      <c r="E15" s="82"/>
      <c r="G15" s="245">
        <v>705114.05500000005</v>
      </c>
      <c r="H15" s="246"/>
      <c r="I15" s="245">
        <v>1306120.51</v>
      </c>
      <c r="J15" s="96"/>
      <c r="K15" s="96"/>
    </row>
    <row r="16" spans="1:13" ht="15" x14ac:dyDescent="0.25">
      <c r="A16" s="103">
        <f t="shared" si="0"/>
        <v>5</v>
      </c>
      <c r="D16" s="102" t="s">
        <v>298</v>
      </c>
      <c r="E16" s="82"/>
      <c r="G16" s="247">
        <v>3130363.54</v>
      </c>
      <c r="H16" s="246"/>
      <c r="I16" s="247">
        <v>5810625</v>
      </c>
      <c r="J16" s="96"/>
      <c r="K16" s="96"/>
    </row>
    <row r="17" spans="1:14" ht="15" x14ac:dyDescent="0.25">
      <c r="A17" s="103">
        <f t="shared" si="0"/>
        <v>6</v>
      </c>
      <c r="G17" s="245">
        <f>SUM(G13:G16)</f>
        <v>7895825.5350000001</v>
      </c>
      <c r="H17" s="182"/>
      <c r="I17" s="245">
        <f>SUM(I13:I16)</f>
        <v>14423355.75</v>
      </c>
      <c r="J17" s="96"/>
      <c r="K17" s="96"/>
    </row>
    <row r="18" spans="1:14" ht="15" x14ac:dyDescent="0.25">
      <c r="A18" s="103">
        <f t="shared" si="0"/>
        <v>7</v>
      </c>
      <c r="C18" s="100" t="s">
        <v>299</v>
      </c>
      <c r="G18" s="182"/>
      <c r="H18" s="182"/>
      <c r="I18" s="182"/>
      <c r="J18" s="96"/>
      <c r="K18" s="176">
        <f>G17/I17</f>
        <v>0.54743332077904272</v>
      </c>
    </row>
    <row r="19" spans="1:14" ht="15" x14ac:dyDescent="0.25">
      <c r="A19" s="103">
        <f t="shared" si="0"/>
        <v>8</v>
      </c>
      <c r="E19" s="86"/>
      <c r="G19" s="182"/>
      <c r="H19" s="182"/>
      <c r="I19" s="182"/>
      <c r="J19" s="96"/>
      <c r="K19" s="96"/>
      <c r="N19" s="96"/>
    </row>
    <row r="20" spans="1:14" ht="15" x14ac:dyDescent="0.25">
      <c r="A20" s="103">
        <f t="shared" si="0"/>
        <v>9</v>
      </c>
      <c r="C20" s="100" t="s">
        <v>285</v>
      </c>
      <c r="E20" s="86"/>
      <c r="G20" s="182"/>
      <c r="H20" s="182"/>
      <c r="I20" s="182"/>
      <c r="J20" s="96"/>
      <c r="K20" s="96"/>
    </row>
    <row r="21" spans="1:14" ht="15" x14ac:dyDescent="0.25">
      <c r="A21" s="103">
        <f t="shared" si="0"/>
        <v>10</v>
      </c>
      <c r="D21" s="102" t="s">
        <v>295</v>
      </c>
      <c r="E21" s="87"/>
      <c r="G21" s="245">
        <v>2810938.11</v>
      </c>
      <c r="H21" s="182"/>
      <c r="I21" s="245">
        <v>3781264.83</v>
      </c>
      <c r="J21" s="96"/>
      <c r="K21" s="96"/>
      <c r="M21"/>
    </row>
    <row r="22" spans="1:14" ht="15" x14ac:dyDescent="0.25">
      <c r="A22" s="103">
        <f t="shared" si="0"/>
        <v>11</v>
      </c>
      <c r="D22" s="102" t="s">
        <v>296</v>
      </c>
      <c r="E22" s="88"/>
      <c r="G22" s="245">
        <v>697996.59000000008</v>
      </c>
      <c r="H22" s="246"/>
      <c r="I22" s="245">
        <v>1138406.76</v>
      </c>
      <c r="J22" s="96"/>
      <c r="K22" s="96"/>
    </row>
    <row r="23" spans="1:14" ht="15" x14ac:dyDescent="0.25">
      <c r="A23" s="103">
        <f t="shared" si="0"/>
        <v>12</v>
      </c>
      <c r="D23" s="102" t="s">
        <v>297</v>
      </c>
      <c r="E23" s="88"/>
      <c r="G23" s="245">
        <v>510618.6</v>
      </c>
      <c r="H23" s="246"/>
      <c r="I23" s="245">
        <v>855941.72</v>
      </c>
      <c r="J23" s="96"/>
      <c r="K23" s="96"/>
    </row>
    <row r="24" spans="1:14" ht="15" x14ac:dyDescent="0.25">
      <c r="A24" s="103">
        <f t="shared" si="0"/>
        <v>13</v>
      </c>
      <c r="D24" s="102" t="s">
        <v>298</v>
      </c>
      <c r="E24" s="88"/>
      <c r="G24" s="247">
        <v>2683191.0249999999</v>
      </c>
      <c r="H24" s="246"/>
      <c r="I24" s="247">
        <v>4430688.9799999995</v>
      </c>
      <c r="J24" s="96"/>
      <c r="K24" s="96"/>
    </row>
    <row r="25" spans="1:14" ht="15" x14ac:dyDescent="0.25">
      <c r="A25" s="103">
        <f t="shared" si="0"/>
        <v>14</v>
      </c>
      <c r="E25" s="86"/>
      <c r="G25" s="245">
        <f>SUM(G21:G24)</f>
        <v>6702744.3250000002</v>
      </c>
      <c r="H25" s="182"/>
      <c r="I25" s="245">
        <f>SUM(I21:I24)</f>
        <v>10206302.289999999</v>
      </c>
      <c r="J25" s="96"/>
      <c r="K25" s="96"/>
    </row>
    <row r="26" spans="1:14" ht="15" x14ac:dyDescent="0.25">
      <c r="A26" s="103">
        <f t="shared" si="0"/>
        <v>15</v>
      </c>
      <c r="C26" s="100" t="s">
        <v>299</v>
      </c>
      <c r="G26" s="182"/>
      <c r="H26" s="182"/>
      <c r="I26" s="182"/>
      <c r="J26" s="96"/>
      <c r="K26" s="176">
        <f>G25/I25</f>
        <v>0.65672602422987814</v>
      </c>
    </row>
    <row r="27" spans="1:14" ht="15" x14ac:dyDescent="0.25">
      <c r="A27" s="103">
        <f t="shared" si="0"/>
        <v>16</v>
      </c>
      <c r="E27" s="86"/>
      <c r="G27" s="182"/>
      <c r="H27" s="182"/>
      <c r="I27" s="182"/>
      <c r="J27" s="96"/>
      <c r="K27" s="96"/>
    </row>
    <row r="28" spans="1:14" ht="15" x14ac:dyDescent="0.25">
      <c r="A28" s="103">
        <f t="shared" si="0"/>
        <v>17</v>
      </c>
      <c r="C28" s="100" t="s">
        <v>286</v>
      </c>
      <c r="E28" s="86"/>
      <c r="G28" s="182"/>
      <c r="H28" s="182"/>
      <c r="I28" s="182"/>
      <c r="J28" s="96"/>
      <c r="K28" s="96"/>
    </row>
    <row r="29" spans="1:14" ht="15" x14ac:dyDescent="0.25">
      <c r="A29" s="103">
        <f t="shared" si="0"/>
        <v>18</v>
      </c>
      <c r="D29" s="102" t="s">
        <v>295</v>
      </c>
      <c r="E29" s="87"/>
      <c r="G29" s="245">
        <v>70563.845000000001</v>
      </c>
      <c r="H29" s="182"/>
      <c r="I29" s="245">
        <v>106425.81</v>
      </c>
      <c r="J29" s="96"/>
      <c r="K29" s="96"/>
      <c r="M29"/>
    </row>
    <row r="30" spans="1:14" ht="15" x14ac:dyDescent="0.25">
      <c r="A30" s="103">
        <f t="shared" si="0"/>
        <v>19</v>
      </c>
      <c r="D30" s="102" t="s">
        <v>296</v>
      </c>
      <c r="E30" s="88"/>
      <c r="G30" s="245">
        <v>25877.77</v>
      </c>
      <c r="H30" s="246"/>
      <c r="I30" s="245">
        <v>39101.65</v>
      </c>
      <c r="J30" s="96"/>
      <c r="K30" s="96"/>
    </row>
    <row r="31" spans="1:14" ht="15" x14ac:dyDescent="0.25">
      <c r="A31" s="103">
        <f t="shared" si="0"/>
        <v>20</v>
      </c>
      <c r="D31" s="102" t="s">
        <v>297</v>
      </c>
      <c r="E31" s="88"/>
      <c r="G31" s="245">
        <v>22613.56</v>
      </c>
      <c r="H31" s="246"/>
      <c r="I31" s="245">
        <v>31777.74</v>
      </c>
      <c r="J31" s="96"/>
      <c r="K31" s="96"/>
    </row>
    <row r="32" spans="1:14" ht="15" x14ac:dyDescent="0.25">
      <c r="A32" s="103">
        <f t="shared" si="0"/>
        <v>21</v>
      </c>
      <c r="D32" s="102" t="s">
        <v>298</v>
      </c>
      <c r="E32" s="88"/>
      <c r="G32" s="247">
        <v>89181.804999999993</v>
      </c>
      <c r="H32" s="246"/>
      <c r="I32" s="247">
        <v>142912.49</v>
      </c>
      <c r="J32" s="96"/>
      <c r="K32" s="96"/>
    </row>
    <row r="33" spans="1:11" ht="15" x14ac:dyDescent="0.25">
      <c r="A33" s="103">
        <f t="shared" si="0"/>
        <v>22</v>
      </c>
      <c r="E33" s="86"/>
      <c r="G33" s="248">
        <f>SUM(G29:G32)</f>
        <v>208236.97999999998</v>
      </c>
      <c r="H33" s="182"/>
      <c r="I33" s="248">
        <f>SUM(I29:I32)</f>
        <v>320217.68999999994</v>
      </c>
      <c r="J33" s="96"/>
      <c r="K33" s="96"/>
    </row>
    <row r="34" spans="1:11" ht="15" x14ac:dyDescent="0.25">
      <c r="A34" s="103">
        <f t="shared" si="0"/>
        <v>23</v>
      </c>
      <c r="C34" s="100" t="s">
        <v>300</v>
      </c>
      <c r="G34" s="96"/>
      <c r="H34" s="96"/>
      <c r="I34" s="96"/>
      <c r="J34" s="96"/>
      <c r="K34" s="106">
        <f>G33/I33</f>
        <v>0.65029817684338431</v>
      </c>
    </row>
    <row r="35" spans="1:11" ht="13.5" x14ac:dyDescent="0.25">
      <c r="A35" s="103">
        <f t="shared" si="0"/>
        <v>24</v>
      </c>
      <c r="E35" s="83"/>
    </row>
    <row r="36" spans="1:11" ht="15" x14ac:dyDescent="0.25">
      <c r="A36" s="103">
        <f t="shared" si="0"/>
        <v>25</v>
      </c>
      <c r="C36" s="100" t="s">
        <v>301</v>
      </c>
    </row>
    <row r="37" spans="1:11" ht="15" x14ac:dyDescent="0.25">
      <c r="A37" s="103">
        <f t="shared" si="0"/>
        <v>26</v>
      </c>
      <c r="C37" s="100" t="s">
        <v>302</v>
      </c>
    </row>
    <row r="38" spans="1:11" ht="15" x14ac:dyDescent="0.25">
      <c r="A38" s="103"/>
      <c r="C38" s="100"/>
    </row>
    <row r="39" spans="1:11" ht="15" x14ac:dyDescent="0.25">
      <c r="A39" s="103"/>
      <c r="C39" s="100"/>
    </row>
    <row r="41" spans="1:11" ht="15" x14ac:dyDescent="0.25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</row>
    <row r="42" spans="1:11" ht="15" x14ac:dyDescent="0.25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</row>
    <row r="43" spans="1:11" ht="15" x14ac:dyDescent="0.25">
      <c r="A43" s="100"/>
      <c r="B43" s="100"/>
      <c r="C43" s="100"/>
      <c r="D43" s="100"/>
      <c r="E43" s="100"/>
      <c r="F43" s="100"/>
      <c r="G43" s="100"/>
      <c r="H43" s="100"/>
      <c r="I43" s="100"/>
      <c r="J43" s="100"/>
      <c r="K43" s="100"/>
    </row>
  </sheetData>
  <mergeCells count="8">
    <mergeCell ref="A8:K8"/>
    <mergeCell ref="A7:K7"/>
    <mergeCell ref="A1:K1"/>
    <mergeCell ref="A2:K2"/>
    <mergeCell ref="A4:K4"/>
    <mergeCell ref="A5:K5"/>
    <mergeCell ref="A6:K6"/>
    <mergeCell ref="A3:K3"/>
  </mergeCells>
  <pageMargins left="0.75" right="0.75" top="1" bottom="1" header="0.5" footer="0.5"/>
  <pageSetup orientation="portrait" r:id="rId1"/>
  <headerFooter alignWithMargins="0">
    <oddHeader>&amp;RPage &amp;P of &amp;N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5DC85-B26F-4C6D-80B9-1570AEA057C9}">
  <dimension ref="A1:M27"/>
  <sheetViews>
    <sheetView view="pageLayout" zoomScaleNormal="100" workbookViewId="0">
      <selection sqref="A1:K1"/>
    </sheetView>
  </sheetViews>
  <sheetFormatPr defaultRowHeight="12.75" x14ac:dyDescent="0.25"/>
  <cols>
    <col min="1" max="1" width="5" style="79" customWidth="1"/>
    <col min="2" max="2" width="0.85546875" style="79" customWidth="1"/>
    <col min="3" max="3" width="5" style="79" customWidth="1"/>
    <col min="4" max="4" width="20.28515625" style="79" customWidth="1"/>
    <col min="5" max="5" width="7.5703125" style="79" customWidth="1"/>
    <col min="6" max="6" width="0.85546875" style="79" customWidth="1"/>
    <col min="7" max="7" width="16.140625" style="79" customWidth="1"/>
    <col min="8" max="8" width="0.85546875" style="79" customWidth="1"/>
    <col min="9" max="9" width="16.140625" style="79" customWidth="1"/>
    <col min="10" max="10" width="1.7109375" style="79" customWidth="1"/>
    <col min="11" max="11" width="11.85546875" style="79" bestFit="1" customWidth="1"/>
    <col min="12" max="12" width="9.140625" style="79"/>
    <col min="13" max="13" width="38.28515625" style="79" bestFit="1" customWidth="1"/>
    <col min="14" max="256" width="9.140625" style="79"/>
    <col min="257" max="257" width="5" style="79" customWidth="1"/>
    <col min="258" max="258" width="0.85546875" style="79" customWidth="1"/>
    <col min="259" max="259" width="5" style="79" customWidth="1"/>
    <col min="260" max="260" width="20.28515625" style="79" customWidth="1"/>
    <col min="261" max="261" width="7.5703125" style="79" customWidth="1"/>
    <col min="262" max="262" width="0.85546875" style="79" customWidth="1"/>
    <col min="263" max="263" width="16.140625" style="79" customWidth="1"/>
    <col min="264" max="264" width="0.85546875" style="79" customWidth="1"/>
    <col min="265" max="265" width="16.140625" style="79" customWidth="1"/>
    <col min="266" max="512" width="9.140625" style="79"/>
    <col min="513" max="513" width="5" style="79" customWidth="1"/>
    <col min="514" max="514" width="0.85546875" style="79" customWidth="1"/>
    <col min="515" max="515" width="5" style="79" customWidth="1"/>
    <col min="516" max="516" width="20.28515625" style="79" customWidth="1"/>
    <col min="517" max="517" width="7.5703125" style="79" customWidth="1"/>
    <col min="518" max="518" width="0.85546875" style="79" customWidth="1"/>
    <col min="519" max="519" width="16.140625" style="79" customWidth="1"/>
    <col min="520" max="520" width="0.85546875" style="79" customWidth="1"/>
    <col min="521" max="521" width="16.140625" style="79" customWidth="1"/>
    <col min="522" max="768" width="9.140625" style="79"/>
    <col min="769" max="769" width="5" style="79" customWidth="1"/>
    <col min="770" max="770" width="0.85546875" style="79" customWidth="1"/>
    <col min="771" max="771" width="5" style="79" customWidth="1"/>
    <col min="772" max="772" width="20.28515625" style="79" customWidth="1"/>
    <col min="773" max="773" width="7.5703125" style="79" customWidth="1"/>
    <col min="774" max="774" width="0.85546875" style="79" customWidth="1"/>
    <col min="775" max="775" width="16.140625" style="79" customWidth="1"/>
    <col min="776" max="776" width="0.85546875" style="79" customWidth="1"/>
    <col min="777" max="777" width="16.140625" style="79" customWidth="1"/>
    <col min="778" max="1024" width="9.140625" style="79"/>
    <col min="1025" max="1025" width="5" style="79" customWidth="1"/>
    <col min="1026" max="1026" width="0.85546875" style="79" customWidth="1"/>
    <col min="1027" max="1027" width="5" style="79" customWidth="1"/>
    <col min="1028" max="1028" width="20.28515625" style="79" customWidth="1"/>
    <col min="1029" max="1029" width="7.5703125" style="79" customWidth="1"/>
    <col min="1030" max="1030" width="0.85546875" style="79" customWidth="1"/>
    <col min="1031" max="1031" width="16.140625" style="79" customWidth="1"/>
    <col min="1032" max="1032" width="0.85546875" style="79" customWidth="1"/>
    <col min="1033" max="1033" width="16.140625" style="79" customWidth="1"/>
    <col min="1034" max="1280" width="9.140625" style="79"/>
    <col min="1281" max="1281" width="5" style="79" customWidth="1"/>
    <col min="1282" max="1282" width="0.85546875" style="79" customWidth="1"/>
    <col min="1283" max="1283" width="5" style="79" customWidth="1"/>
    <col min="1284" max="1284" width="20.28515625" style="79" customWidth="1"/>
    <col min="1285" max="1285" width="7.5703125" style="79" customWidth="1"/>
    <col min="1286" max="1286" width="0.85546875" style="79" customWidth="1"/>
    <col min="1287" max="1287" width="16.140625" style="79" customWidth="1"/>
    <col min="1288" max="1288" width="0.85546875" style="79" customWidth="1"/>
    <col min="1289" max="1289" width="16.140625" style="79" customWidth="1"/>
    <col min="1290" max="1536" width="9.140625" style="79"/>
    <col min="1537" max="1537" width="5" style="79" customWidth="1"/>
    <col min="1538" max="1538" width="0.85546875" style="79" customWidth="1"/>
    <col min="1539" max="1539" width="5" style="79" customWidth="1"/>
    <col min="1540" max="1540" width="20.28515625" style="79" customWidth="1"/>
    <col min="1541" max="1541" width="7.5703125" style="79" customWidth="1"/>
    <col min="1542" max="1542" width="0.85546875" style="79" customWidth="1"/>
    <col min="1543" max="1543" width="16.140625" style="79" customWidth="1"/>
    <col min="1544" max="1544" width="0.85546875" style="79" customWidth="1"/>
    <col min="1545" max="1545" width="16.140625" style="79" customWidth="1"/>
    <col min="1546" max="1792" width="9.140625" style="79"/>
    <col min="1793" max="1793" width="5" style="79" customWidth="1"/>
    <col min="1794" max="1794" width="0.85546875" style="79" customWidth="1"/>
    <col min="1795" max="1795" width="5" style="79" customWidth="1"/>
    <col min="1796" max="1796" width="20.28515625" style="79" customWidth="1"/>
    <col min="1797" max="1797" width="7.5703125" style="79" customWidth="1"/>
    <col min="1798" max="1798" width="0.85546875" style="79" customWidth="1"/>
    <col min="1799" max="1799" width="16.140625" style="79" customWidth="1"/>
    <col min="1800" max="1800" width="0.85546875" style="79" customWidth="1"/>
    <col min="1801" max="1801" width="16.140625" style="79" customWidth="1"/>
    <col min="1802" max="2048" width="9.140625" style="79"/>
    <col min="2049" max="2049" width="5" style="79" customWidth="1"/>
    <col min="2050" max="2050" width="0.85546875" style="79" customWidth="1"/>
    <col min="2051" max="2051" width="5" style="79" customWidth="1"/>
    <col min="2052" max="2052" width="20.28515625" style="79" customWidth="1"/>
    <col min="2053" max="2053" width="7.5703125" style="79" customWidth="1"/>
    <col min="2054" max="2054" width="0.85546875" style="79" customWidth="1"/>
    <col min="2055" max="2055" width="16.140625" style="79" customWidth="1"/>
    <col min="2056" max="2056" width="0.85546875" style="79" customWidth="1"/>
    <col min="2057" max="2057" width="16.140625" style="79" customWidth="1"/>
    <col min="2058" max="2304" width="9.140625" style="79"/>
    <col min="2305" max="2305" width="5" style="79" customWidth="1"/>
    <col min="2306" max="2306" width="0.85546875" style="79" customWidth="1"/>
    <col min="2307" max="2307" width="5" style="79" customWidth="1"/>
    <col min="2308" max="2308" width="20.28515625" style="79" customWidth="1"/>
    <col min="2309" max="2309" width="7.5703125" style="79" customWidth="1"/>
    <col min="2310" max="2310" width="0.85546875" style="79" customWidth="1"/>
    <col min="2311" max="2311" width="16.140625" style="79" customWidth="1"/>
    <col min="2312" max="2312" width="0.85546875" style="79" customWidth="1"/>
    <col min="2313" max="2313" width="16.140625" style="79" customWidth="1"/>
    <col min="2314" max="2560" width="9.140625" style="79"/>
    <col min="2561" max="2561" width="5" style="79" customWidth="1"/>
    <col min="2562" max="2562" width="0.85546875" style="79" customWidth="1"/>
    <col min="2563" max="2563" width="5" style="79" customWidth="1"/>
    <col min="2564" max="2564" width="20.28515625" style="79" customWidth="1"/>
    <col min="2565" max="2565" width="7.5703125" style="79" customWidth="1"/>
    <col min="2566" max="2566" width="0.85546875" style="79" customWidth="1"/>
    <col min="2567" max="2567" width="16.140625" style="79" customWidth="1"/>
    <col min="2568" max="2568" width="0.85546875" style="79" customWidth="1"/>
    <col min="2569" max="2569" width="16.140625" style="79" customWidth="1"/>
    <col min="2570" max="2816" width="9.140625" style="79"/>
    <col min="2817" max="2817" width="5" style="79" customWidth="1"/>
    <col min="2818" max="2818" width="0.85546875" style="79" customWidth="1"/>
    <col min="2819" max="2819" width="5" style="79" customWidth="1"/>
    <col min="2820" max="2820" width="20.28515625" style="79" customWidth="1"/>
    <col min="2821" max="2821" width="7.5703125" style="79" customWidth="1"/>
    <col min="2822" max="2822" width="0.85546875" style="79" customWidth="1"/>
    <col min="2823" max="2823" width="16.140625" style="79" customWidth="1"/>
    <col min="2824" max="2824" width="0.85546875" style="79" customWidth="1"/>
    <col min="2825" max="2825" width="16.140625" style="79" customWidth="1"/>
    <col min="2826" max="3072" width="9.140625" style="79"/>
    <col min="3073" max="3073" width="5" style="79" customWidth="1"/>
    <col min="3074" max="3074" width="0.85546875" style="79" customWidth="1"/>
    <col min="3075" max="3075" width="5" style="79" customWidth="1"/>
    <col min="3076" max="3076" width="20.28515625" style="79" customWidth="1"/>
    <col min="3077" max="3077" width="7.5703125" style="79" customWidth="1"/>
    <col min="3078" max="3078" width="0.85546875" style="79" customWidth="1"/>
    <col min="3079" max="3079" width="16.140625" style="79" customWidth="1"/>
    <col min="3080" max="3080" width="0.85546875" style="79" customWidth="1"/>
    <col min="3081" max="3081" width="16.140625" style="79" customWidth="1"/>
    <col min="3082" max="3328" width="9.140625" style="79"/>
    <col min="3329" max="3329" width="5" style="79" customWidth="1"/>
    <col min="3330" max="3330" width="0.85546875" style="79" customWidth="1"/>
    <col min="3331" max="3331" width="5" style="79" customWidth="1"/>
    <col min="3332" max="3332" width="20.28515625" style="79" customWidth="1"/>
    <col min="3333" max="3333" width="7.5703125" style="79" customWidth="1"/>
    <col min="3334" max="3334" width="0.85546875" style="79" customWidth="1"/>
    <col min="3335" max="3335" width="16.140625" style="79" customWidth="1"/>
    <col min="3336" max="3336" width="0.85546875" style="79" customWidth="1"/>
    <col min="3337" max="3337" width="16.140625" style="79" customWidth="1"/>
    <col min="3338" max="3584" width="9.140625" style="79"/>
    <col min="3585" max="3585" width="5" style="79" customWidth="1"/>
    <col min="3586" max="3586" width="0.85546875" style="79" customWidth="1"/>
    <col min="3587" max="3587" width="5" style="79" customWidth="1"/>
    <col min="3588" max="3588" width="20.28515625" style="79" customWidth="1"/>
    <col min="3589" max="3589" width="7.5703125" style="79" customWidth="1"/>
    <col min="3590" max="3590" width="0.85546875" style="79" customWidth="1"/>
    <col min="3591" max="3591" width="16.140625" style="79" customWidth="1"/>
    <col min="3592" max="3592" width="0.85546875" style="79" customWidth="1"/>
    <col min="3593" max="3593" width="16.140625" style="79" customWidth="1"/>
    <col min="3594" max="3840" width="9.140625" style="79"/>
    <col min="3841" max="3841" width="5" style="79" customWidth="1"/>
    <col min="3842" max="3842" width="0.85546875" style="79" customWidth="1"/>
    <col min="3843" max="3843" width="5" style="79" customWidth="1"/>
    <col min="3844" max="3844" width="20.28515625" style="79" customWidth="1"/>
    <col min="3845" max="3845" width="7.5703125" style="79" customWidth="1"/>
    <col min="3846" max="3846" width="0.85546875" style="79" customWidth="1"/>
    <col min="3847" max="3847" width="16.140625" style="79" customWidth="1"/>
    <col min="3848" max="3848" width="0.85546875" style="79" customWidth="1"/>
    <col min="3849" max="3849" width="16.140625" style="79" customWidth="1"/>
    <col min="3850" max="4096" width="9.140625" style="79"/>
    <col min="4097" max="4097" width="5" style="79" customWidth="1"/>
    <col min="4098" max="4098" width="0.85546875" style="79" customWidth="1"/>
    <col min="4099" max="4099" width="5" style="79" customWidth="1"/>
    <col min="4100" max="4100" width="20.28515625" style="79" customWidth="1"/>
    <col min="4101" max="4101" width="7.5703125" style="79" customWidth="1"/>
    <col min="4102" max="4102" width="0.85546875" style="79" customWidth="1"/>
    <col min="4103" max="4103" width="16.140625" style="79" customWidth="1"/>
    <col min="4104" max="4104" width="0.85546875" style="79" customWidth="1"/>
    <col min="4105" max="4105" width="16.140625" style="79" customWidth="1"/>
    <col min="4106" max="4352" width="9.140625" style="79"/>
    <col min="4353" max="4353" width="5" style="79" customWidth="1"/>
    <col min="4354" max="4354" width="0.85546875" style="79" customWidth="1"/>
    <col min="4355" max="4355" width="5" style="79" customWidth="1"/>
    <col min="4356" max="4356" width="20.28515625" style="79" customWidth="1"/>
    <col min="4357" max="4357" width="7.5703125" style="79" customWidth="1"/>
    <col min="4358" max="4358" width="0.85546875" style="79" customWidth="1"/>
    <col min="4359" max="4359" width="16.140625" style="79" customWidth="1"/>
    <col min="4360" max="4360" width="0.85546875" style="79" customWidth="1"/>
    <col min="4361" max="4361" width="16.140625" style="79" customWidth="1"/>
    <col min="4362" max="4608" width="9.140625" style="79"/>
    <col min="4609" max="4609" width="5" style="79" customWidth="1"/>
    <col min="4610" max="4610" width="0.85546875" style="79" customWidth="1"/>
    <col min="4611" max="4611" width="5" style="79" customWidth="1"/>
    <col min="4612" max="4612" width="20.28515625" style="79" customWidth="1"/>
    <col min="4613" max="4613" width="7.5703125" style="79" customWidth="1"/>
    <col min="4614" max="4614" width="0.85546875" style="79" customWidth="1"/>
    <col min="4615" max="4615" width="16.140625" style="79" customWidth="1"/>
    <col min="4616" max="4616" width="0.85546875" style="79" customWidth="1"/>
    <col min="4617" max="4617" width="16.140625" style="79" customWidth="1"/>
    <col min="4618" max="4864" width="9.140625" style="79"/>
    <col min="4865" max="4865" width="5" style="79" customWidth="1"/>
    <col min="4866" max="4866" width="0.85546875" style="79" customWidth="1"/>
    <col min="4867" max="4867" width="5" style="79" customWidth="1"/>
    <col min="4868" max="4868" width="20.28515625" style="79" customWidth="1"/>
    <col min="4869" max="4869" width="7.5703125" style="79" customWidth="1"/>
    <col min="4870" max="4870" width="0.85546875" style="79" customWidth="1"/>
    <col min="4871" max="4871" width="16.140625" style="79" customWidth="1"/>
    <col min="4872" max="4872" width="0.85546875" style="79" customWidth="1"/>
    <col min="4873" max="4873" width="16.140625" style="79" customWidth="1"/>
    <col min="4874" max="5120" width="9.140625" style="79"/>
    <col min="5121" max="5121" width="5" style="79" customWidth="1"/>
    <col min="5122" max="5122" width="0.85546875" style="79" customWidth="1"/>
    <col min="5123" max="5123" width="5" style="79" customWidth="1"/>
    <col min="5124" max="5124" width="20.28515625" style="79" customWidth="1"/>
    <col min="5125" max="5125" width="7.5703125" style="79" customWidth="1"/>
    <col min="5126" max="5126" width="0.85546875" style="79" customWidth="1"/>
    <col min="5127" max="5127" width="16.140625" style="79" customWidth="1"/>
    <col min="5128" max="5128" width="0.85546875" style="79" customWidth="1"/>
    <col min="5129" max="5129" width="16.140625" style="79" customWidth="1"/>
    <col min="5130" max="5376" width="9.140625" style="79"/>
    <col min="5377" max="5377" width="5" style="79" customWidth="1"/>
    <col min="5378" max="5378" width="0.85546875" style="79" customWidth="1"/>
    <col min="5379" max="5379" width="5" style="79" customWidth="1"/>
    <col min="5380" max="5380" width="20.28515625" style="79" customWidth="1"/>
    <col min="5381" max="5381" width="7.5703125" style="79" customWidth="1"/>
    <col min="5382" max="5382" width="0.85546875" style="79" customWidth="1"/>
    <col min="5383" max="5383" width="16.140625" style="79" customWidth="1"/>
    <col min="5384" max="5384" width="0.85546875" style="79" customWidth="1"/>
    <col min="5385" max="5385" width="16.140625" style="79" customWidth="1"/>
    <col min="5386" max="5632" width="9.140625" style="79"/>
    <col min="5633" max="5633" width="5" style="79" customWidth="1"/>
    <col min="5634" max="5634" width="0.85546875" style="79" customWidth="1"/>
    <col min="5635" max="5635" width="5" style="79" customWidth="1"/>
    <col min="5636" max="5636" width="20.28515625" style="79" customWidth="1"/>
    <col min="5637" max="5637" width="7.5703125" style="79" customWidth="1"/>
    <col min="5638" max="5638" width="0.85546875" style="79" customWidth="1"/>
    <col min="5639" max="5639" width="16.140625" style="79" customWidth="1"/>
    <col min="5640" max="5640" width="0.85546875" style="79" customWidth="1"/>
    <col min="5641" max="5641" width="16.140625" style="79" customWidth="1"/>
    <col min="5642" max="5888" width="9.140625" style="79"/>
    <col min="5889" max="5889" width="5" style="79" customWidth="1"/>
    <col min="5890" max="5890" width="0.85546875" style="79" customWidth="1"/>
    <col min="5891" max="5891" width="5" style="79" customWidth="1"/>
    <col min="5892" max="5892" width="20.28515625" style="79" customWidth="1"/>
    <col min="5893" max="5893" width="7.5703125" style="79" customWidth="1"/>
    <col min="5894" max="5894" width="0.85546875" style="79" customWidth="1"/>
    <col min="5895" max="5895" width="16.140625" style="79" customWidth="1"/>
    <col min="5896" max="5896" width="0.85546875" style="79" customWidth="1"/>
    <col min="5897" max="5897" width="16.140625" style="79" customWidth="1"/>
    <col min="5898" max="6144" width="9.140625" style="79"/>
    <col min="6145" max="6145" width="5" style="79" customWidth="1"/>
    <col min="6146" max="6146" width="0.85546875" style="79" customWidth="1"/>
    <col min="6147" max="6147" width="5" style="79" customWidth="1"/>
    <col min="6148" max="6148" width="20.28515625" style="79" customWidth="1"/>
    <col min="6149" max="6149" width="7.5703125" style="79" customWidth="1"/>
    <col min="6150" max="6150" width="0.85546875" style="79" customWidth="1"/>
    <col min="6151" max="6151" width="16.140625" style="79" customWidth="1"/>
    <col min="6152" max="6152" width="0.85546875" style="79" customWidth="1"/>
    <col min="6153" max="6153" width="16.140625" style="79" customWidth="1"/>
    <col min="6154" max="6400" width="9.140625" style="79"/>
    <col min="6401" max="6401" width="5" style="79" customWidth="1"/>
    <col min="6402" max="6402" width="0.85546875" style="79" customWidth="1"/>
    <col min="6403" max="6403" width="5" style="79" customWidth="1"/>
    <col min="6404" max="6404" width="20.28515625" style="79" customWidth="1"/>
    <col min="6405" max="6405" width="7.5703125" style="79" customWidth="1"/>
    <col min="6406" max="6406" width="0.85546875" style="79" customWidth="1"/>
    <col min="6407" max="6407" width="16.140625" style="79" customWidth="1"/>
    <col min="6408" max="6408" width="0.85546875" style="79" customWidth="1"/>
    <col min="6409" max="6409" width="16.140625" style="79" customWidth="1"/>
    <col min="6410" max="6656" width="9.140625" style="79"/>
    <col min="6657" max="6657" width="5" style="79" customWidth="1"/>
    <col min="6658" max="6658" width="0.85546875" style="79" customWidth="1"/>
    <col min="6659" max="6659" width="5" style="79" customWidth="1"/>
    <col min="6660" max="6660" width="20.28515625" style="79" customWidth="1"/>
    <col min="6661" max="6661" width="7.5703125" style="79" customWidth="1"/>
    <col min="6662" max="6662" width="0.85546875" style="79" customWidth="1"/>
    <col min="6663" max="6663" width="16.140625" style="79" customWidth="1"/>
    <col min="6664" max="6664" width="0.85546875" style="79" customWidth="1"/>
    <col min="6665" max="6665" width="16.140625" style="79" customWidth="1"/>
    <col min="6666" max="6912" width="9.140625" style="79"/>
    <col min="6913" max="6913" width="5" style="79" customWidth="1"/>
    <col min="6914" max="6914" width="0.85546875" style="79" customWidth="1"/>
    <col min="6915" max="6915" width="5" style="79" customWidth="1"/>
    <col min="6916" max="6916" width="20.28515625" style="79" customWidth="1"/>
    <col min="6917" max="6917" width="7.5703125" style="79" customWidth="1"/>
    <col min="6918" max="6918" width="0.85546875" style="79" customWidth="1"/>
    <col min="6919" max="6919" width="16.140625" style="79" customWidth="1"/>
    <col min="6920" max="6920" width="0.85546875" style="79" customWidth="1"/>
    <col min="6921" max="6921" width="16.140625" style="79" customWidth="1"/>
    <col min="6922" max="7168" width="9.140625" style="79"/>
    <col min="7169" max="7169" width="5" style="79" customWidth="1"/>
    <col min="7170" max="7170" width="0.85546875" style="79" customWidth="1"/>
    <col min="7171" max="7171" width="5" style="79" customWidth="1"/>
    <col min="7172" max="7172" width="20.28515625" style="79" customWidth="1"/>
    <col min="7173" max="7173" width="7.5703125" style="79" customWidth="1"/>
    <col min="7174" max="7174" width="0.85546875" style="79" customWidth="1"/>
    <col min="7175" max="7175" width="16.140625" style="79" customWidth="1"/>
    <col min="7176" max="7176" width="0.85546875" style="79" customWidth="1"/>
    <col min="7177" max="7177" width="16.140625" style="79" customWidth="1"/>
    <col min="7178" max="7424" width="9.140625" style="79"/>
    <col min="7425" max="7425" width="5" style="79" customWidth="1"/>
    <col min="7426" max="7426" width="0.85546875" style="79" customWidth="1"/>
    <col min="7427" max="7427" width="5" style="79" customWidth="1"/>
    <col min="7428" max="7428" width="20.28515625" style="79" customWidth="1"/>
    <col min="7429" max="7429" width="7.5703125" style="79" customWidth="1"/>
    <col min="7430" max="7430" width="0.85546875" style="79" customWidth="1"/>
    <col min="7431" max="7431" width="16.140625" style="79" customWidth="1"/>
    <col min="7432" max="7432" width="0.85546875" style="79" customWidth="1"/>
    <col min="7433" max="7433" width="16.140625" style="79" customWidth="1"/>
    <col min="7434" max="7680" width="9.140625" style="79"/>
    <col min="7681" max="7681" width="5" style="79" customWidth="1"/>
    <col min="7682" max="7682" width="0.85546875" style="79" customWidth="1"/>
    <col min="7683" max="7683" width="5" style="79" customWidth="1"/>
    <col min="7684" max="7684" width="20.28515625" style="79" customWidth="1"/>
    <col min="7685" max="7685" width="7.5703125" style="79" customWidth="1"/>
    <col min="7686" max="7686" width="0.85546875" style="79" customWidth="1"/>
    <col min="7687" max="7687" width="16.140625" style="79" customWidth="1"/>
    <col min="7688" max="7688" width="0.85546875" style="79" customWidth="1"/>
    <col min="7689" max="7689" width="16.140625" style="79" customWidth="1"/>
    <col min="7690" max="7936" width="9.140625" style="79"/>
    <col min="7937" max="7937" width="5" style="79" customWidth="1"/>
    <col min="7938" max="7938" width="0.85546875" style="79" customWidth="1"/>
    <col min="7939" max="7939" width="5" style="79" customWidth="1"/>
    <col min="7940" max="7940" width="20.28515625" style="79" customWidth="1"/>
    <col min="7941" max="7941" width="7.5703125" style="79" customWidth="1"/>
    <col min="7942" max="7942" width="0.85546875" style="79" customWidth="1"/>
    <col min="7943" max="7943" width="16.140625" style="79" customWidth="1"/>
    <col min="7944" max="7944" width="0.85546875" style="79" customWidth="1"/>
    <col min="7945" max="7945" width="16.140625" style="79" customWidth="1"/>
    <col min="7946" max="8192" width="9.140625" style="79"/>
    <col min="8193" max="8193" width="5" style="79" customWidth="1"/>
    <col min="8194" max="8194" width="0.85546875" style="79" customWidth="1"/>
    <col min="8195" max="8195" width="5" style="79" customWidth="1"/>
    <col min="8196" max="8196" width="20.28515625" style="79" customWidth="1"/>
    <col min="8197" max="8197" width="7.5703125" style="79" customWidth="1"/>
    <col min="8198" max="8198" width="0.85546875" style="79" customWidth="1"/>
    <col min="8199" max="8199" width="16.140625" style="79" customWidth="1"/>
    <col min="8200" max="8200" width="0.85546875" style="79" customWidth="1"/>
    <col min="8201" max="8201" width="16.140625" style="79" customWidth="1"/>
    <col min="8202" max="8448" width="9.140625" style="79"/>
    <col min="8449" max="8449" width="5" style="79" customWidth="1"/>
    <col min="8450" max="8450" width="0.85546875" style="79" customWidth="1"/>
    <col min="8451" max="8451" width="5" style="79" customWidth="1"/>
    <col min="8452" max="8452" width="20.28515625" style="79" customWidth="1"/>
    <col min="8453" max="8453" width="7.5703125" style="79" customWidth="1"/>
    <col min="8454" max="8454" width="0.85546875" style="79" customWidth="1"/>
    <col min="8455" max="8455" width="16.140625" style="79" customWidth="1"/>
    <col min="8456" max="8456" width="0.85546875" style="79" customWidth="1"/>
    <col min="8457" max="8457" width="16.140625" style="79" customWidth="1"/>
    <col min="8458" max="8704" width="9.140625" style="79"/>
    <col min="8705" max="8705" width="5" style="79" customWidth="1"/>
    <col min="8706" max="8706" width="0.85546875" style="79" customWidth="1"/>
    <col min="8707" max="8707" width="5" style="79" customWidth="1"/>
    <col min="8708" max="8708" width="20.28515625" style="79" customWidth="1"/>
    <col min="8709" max="8709" width="7.5703125" style="79" customWidth="1"/>
    <col min="8710" max="8710" width="0.85546875" style="79" customWidth="1"/>
    <col min="8711" max="8711" width="16.140625" style="79" customWidth="1"/>
    <col min="8712" max="8712" width="0.85546875" style="79" customWidth="1"/>
    <col min="8713" max="8713" width="16.140625" style="79" customWidth="1"/>
    <col min="8714" max="8960" width="9.140625" style="79"/>
    <col min="8961" max="8961" width="5" style="79" customWidth="1"/>
    <col min="8962" max="8962" width="0.85546875" style="79" customWidth="1"/>
    <col min="8963" max="8963" width="5" style="79" customWidth="1"/>
    <col min="8964" max="8964" width="20.28515625" style="79" customWidth="1"/>
    <col min="8965" max="8965" width="7.5703125" style="79" customWidth="1"/>
    <col min="8966" max="8966" width="0.85546875" style="79" customWidth="1"/>
    <col min="8967" max="8967" width="16.140625" style="79" customWidth="1"/>
    <col min="8968" max="8968" width="0.85546875" style="79" customWidth="1"/>
    <col min="8969" max="8969" width="16.140625" style="79" customWidth="1"/>
    <col min="8970" max="9216" width="9.140625" style="79"/>
    <col min="9217" max="9217" width="5" style="79" customWidth="1"/>
    <col min="9218" max="9218" width="0.85546875" style="79" customWidth="1"/>
    <col min="9219" max="9219" width="5" style="79" customWidth="1"/>
    <col min="9220" max="9220" width="20.28515625" style="79" customWidth="1"/>
    <col min="9221" max="9221" width="7.5703125" style="79" customWidth="1"/>
    <col min="9222" max="9222" width="0.85546875" style="79" customWidth="1"/>
    <col min="9223" max="9223" width="16.140625" style="79" customWidth="1"/>
    <col min="9224" max="9224" width="0.85546875" style="79" customWidth="1"/>
    <col min="9225" max="9225" width="16.140625" style="79" customWidth="1"/>
    <col min="9226" max="9472" width="9.140625" style="79"/>
    <col min="9473" max="9473" width="5" style="79" customWidth="1"/>
    <col min="9474" max="9474" width="0.85546875" style="79" customWidth="1"/>
    <col min="9475" max="9475" width="5" style="79" customWidth="1"/>
    <col min="9476" max="9476" width="20.28515625" style="79" customWidth="1"/>
    <col min="9477" max="9477" width="7.5703125" style="79" customWidth="1"/>
    <col min="9478" max="9478" width="0.85546875" style="79" customWidth="1"/>
    <col min="9479" max="9479" width="16.140625" style="79" customWidth="1"/>
    <col min="9480" max="9480" width="0.85546875" style="79" customWidth="1"/>
    <col min="9481" max="9481" width="16.140625" style="79" customWidth="1"/>
    <col min="9482" max="9728" width="9.140625" style="79"/>
    <col min="9729" max="9729" width="5" style="79" customWidth="1"/>
    <col min="9730" max="9730" width="0.85546875" style="79" customWidth="1"/>
    <col min="9731" max="9731" width="5" style="79" customWidth="1"/>
    <col min="9732" max="9732" width="20.28515625" style="79" customWidth="1"/>
    <col min="9733" max="9733" width="7.5703125" style="79" customWidth="1"/>
    <col min="9734" max="9734" width="0.85546875" style="79" customWidth="1"/>
    <col min="9735" max="9735" width="16.140625" style="79" customWidth="1"/>
    <col min="9736" max="9736" width="0.85546875" style="79" customWidth="1"/>
    <col min="9737" max="9737" width="16.140625" style="79" customWidth="1"/>
    <col min="9738" max="9984" width="9.140625" style="79"/>
    <col min="9985" max="9985" width="5" style="79" customWidth="1"/>
    <col min="9986" max="9986" width="0.85546875" style="79" customWidth="1"/>
    <col min="9987" max="9987" width="5" style="79" customWidth="1"/>
    <col min="9988" max="9988" width="20.28515625" style="79" customWidth="1"/>
    <col min="9989" max="9989" width="7.5703125" style="79" customWidth="1"/>
    <col min="9990" max="9990" width="0.85546875" style="79" customWidth="1"/>
    <col min="9991" max="9991" width="16.140625" style="79" customWidth="1"/>
    <col min="9992" max="9992" width="0.85546875" style="79" customWidth="1"/>
    <col min="9993" max="9993" width="16.140625" style="79" customWidth="1"/>
    <col min="9994" max="10240" width="9.140625" style="79"/>
    <col min="10241" max="10241" width="5" style="79" customWidth="1"/>
    <col min="10242" max="10242" width="0.85546875" style="79" customWidth="1"/>
    <col min="10243" max="10243" width="5" style="79" customWidth="1"/>
    <col min="10244" max="10244" width="20.28515625" style="79" customWidth="1"/>
    <col min="10245" max="10245" width="7.5703125" style="79" customWidth="1"/>
    <col min="10246" max="10246" width="0.85546875" style="79" customWidth="1"/>
    <col min="10247" max="10247" width="16.140625" style="79" customWidth="1"/>
    <col min="10248" max="10248" width="0.85546875" style="79" customWidth="1"/>
    <col min="10249" max="10249" width="16.140625" style="79" customWidth="1"/>
    <col min="10250" max="10496" width="9.140625" style="79"/>
    <col min="10497" max="10497" width="5" style="79" customWidth="1"/>
    <col min="10498" max="10498" width="0.85546875" style="79" customWidth="1"/>
    <col min="10499" max="10499" width="5" style="79" customWidth="1"/>
    <col min="10500" max="10500" width="20.28515625" style="79" customWidth="1"/>
    <col min="10501" max="10501" width="7.5703125" style="79" customWidth="1"/>
    <col min="10502" max="10502" width="0.85546875" style="79" customWidth="1"/>
    <col min="10503" max="10503" width="16.140625" style="79" customWidth="1"/>
    <col min="10504" max="10504" width="0.85546875" style="79" customWidth="1"/>
    <col min="10505" max="10505" width="16.140625" style="79" customWidth="1"/>
    <col min="10506" max="10752" width="9.140625" style="79"/>
    <col min="10753" max="10753" width="5" style="79" customWidth="1"/>
    <col min="10754" max="10754" width="0.85546875" style="79" customWidth="1"/>
    <col min="10755" max="10755" width="5" style="79" customWidth="1"/>
    <col min="10756" max="10756" width="20.28515625" style="79" customWidth="1"/>
    <col min="10757" max="10757" width="7.5703125" style="79" customWidth="1"/>
    <col min="10758" max="10758" width="0.85546875" style="79" customWidth="1"/>
    <col min="10759" max="10759" width="16.140625" style="79" customWidth="1"/>
    <col min="10760" max="10760" width="0.85546875" style="79" customWidth="1"/>
    <col min="10761" max="10761" width="16.140625" style="79" customWidth="1"/>
    <col min="10762" max="11008" width="9.140625" style="79"/>
    <col min="11009" max="11009" width="5" style="79" customWidth="1"/>
    <col min="11010" max="11010" width="0.85546875" style="79" customWidth="1"/>
    <col min="11011" max="11011" width="5" style="79" customWidth="1"/>
    <col min="11012" max="11012" width="20.28515625" style="79" customWidth="1"/>
    <col min="11013" max="11013" width="7.5703125" style="79" customWidth="1"/>
    <col min="11014" max="11014" width="0.85546875" style="79" customWidth="1"/>
    <col min="11015" max="11015" width="16.140625" style="79" customWidth="1"/>
    <col min="11016" max="11016" width="0.85546875" style="79" customWidth="1"/>
    <col min="11017" max="11017" width="16.140625" style="79" customWidth="1"/>
    <col min="11018" max="11264" width="9.140625" style="79"/>
    <col min="11265" max="11265" width="5" style="79" customWidth="1"/>
    <col min="11266" max="11266" width="0.85546875" style="79" customWidth="1"/>
    <col min="11267" max="11267" width="5" style="79" customWidth="1"/>
    <col min="11268" max="11268" width="20.28515625" style="79" customWidth="1"/>
    <col min="11269" max="11269" width="7.5703125" style="79" customWidth="1"/>
    <col min="11270" max="11270" width="0.85546875" style="79" customWidth="1"/>
    <col min="11271" max="11271" width="16.140625" style="79" customWidth="1"/>
    <col min="11272" max="11272" width="0.85546875" style="79" customWidth="1"/>
    <col min="11273" max="11273" width="16.140625" style="79" customWidth="1"/>
    <col min="11274" max="11520" width="9.140625" style="79"/>
    <col min="11521" max="11521" width="5" style="79" customWidth="1"/>
    <col min="11522" max="11522" width="0.85546875" style="79" customWidth="1"/>
    <col min="11523" max="11523" width="5" style="79" customWidth="1"/>
    <col min="11524" max="11524" width="20.28515625" style="79" customWidth="1"/>
    <col min="11525" max="11525" width="7.5703125" style="79" customWidth="1"/>
    <col min="11526" max="11526" width="0.85546875" style="79" customWidth="1"/>
    <col min="11527" max="11527" width="16.140625" style="79" customWidth="1"/>
    <col min="11528" max="11528" width="0.85546875" style="79" customWidth="1"/>
    <col min="11529" max="11529" width="16.140625" style="79" customWidth="1"/>
    <col min="11530" max="11776" width="9.140625" style="79"/>
    <col min="11777" max="11777" width="5" style="79" customWidth="1"/>
    <col min="11778" max="11778" width="0.85546875" style="79" customWidth="1"/>
    <col min="11779" max="11779" width="5" style="79" customWidth="1"/>
    <col min="11780" max="11780" width="20.28515625" style="79" customWidth="1"/>
    <col min="11781" max="11781" width="7.5703125" style="79" customWidth="1"/>
    <col min="11782" max="11782" width="0.85546875" style="79" customWidth="1"/>
    <col min="11783" max="11783" width="16.140625" style="79" customWidth="1"/>
    <col min="11784" max="11784" width="0.85546875" style="79" customWidth="1"/>
    <col min="11785" max="11785" width="16.140625" style="79" customWidth="1"/>
    <col min="11786" max="12032" width="9.140625" style="79"/>
    <col min="12033" max="12033" width="5" style="79" customWidth="1"/>
    <col min="12034" max="12034" width="0.85546875" style="79" customWidth="1"/>
    <col min="12035" max="12035" width="5" style="79" customWidth="1"/>
    <col min="12036" max="12036" width="20.28515625" style="79" customWidth="1"/>
    <col min="12037" max="12037" width="7.5703125" style="79" customWidth="1"/>
    <col min="12038" max="12038" width="0.85546875" style="79" customWidth="1"/>
    <col min="12039" max="12039" width="16.140625" style="79" customWidth="1"/>
    <col min="12040" max="12040" width="0.85546875" style="79" customWidth="1"/>
    <col min="12041" max="12041" width="16.140625" style="79" customWidth="1"/>
    <col min="12042" max="12288" width="9.140625" style="79"/>
    <col min="12289" max="12289" width="5" style="79" customWidth="1"/>
    <col min="12290" max="12290" width="0.85546875" style="79" customWidth="1"/>
    <col min="12291" max="12291" width="5" style="79" customWidth="1"/>
    <col min="12292" max="12292" width="20.28515625" style="79" customWidth="1"/>
    <col min="12293" max="12293" width="7.5703125" style="79" customWidth="1"/>
    <col min="12294" max="12294" width="0.85546875" style="79" customWidth="1"/>
    <col min="12295" max="12295" width="16.140625" style="79" customWidth="1"/>
    <col min="12296" max="12296" width="0.85546875" style="79" customWidth="1"/>
    <col min="12297" max="12297" width="16.140625" style="79" customWidth="1"/>
    <col min="12298" max="12544" width="9.140625" style="79"/>
    <col min="12545" max="12545" width="5" style="79" customWidth="1"/>
    <col min="12546" max="12546" width="0.85546875" style="79" customWidth="1"/>
    <col min="12547" max="12547" width="5" style="79" customWidth="1"/>
    <col min="12548" max="12548" width="20.28515625" style="79" customWidth="1"/>
    <col min="12549" max="12549" width="7.5703125" style="79" customWidth="1"/>
    <col min="12550" max="12550" width="0.85546875" style="79" customWidth="1"/>
    <col min="12551" max="12551" width="16.140625" style="79" customWidth="1"/>
    <col min="12552" max="12552" width="0.85546875" style="79" customWidth="1"/>
    <col min="12553" max="12553" width="16.140625" style="79" customWidth="1"/>
    <col min="12554" max="12800" width="9.140625" style="79"/>
    <col min="12801" max="12801" width="5" style="79" customWidth="1"/>
    <col min="12802" max="12802" width="0.85546875" style="79" customWidth="1"/>
    <col min="12803" max="12803" width="5" style="79" customWidth="1"/>
    <col min="12804" max="12804" width="20.28515625" style="79" customWidth="1"/>
    <col min="12805" max="12805" width="7.5703125" style="79" customWidth="1"/>
    <col min="12806" max="12806" width="0.85546875" style="79" customWidth="1"/>
    <col min="12807" max="12807" width="16.140625" style="79" customWidth="1"/>
    <col min="12808" max="12808" width="0.85546875" style="79" customWidth="1"/>
    <col min="12809" max="12809" width="16.140625" style="79" customWidth="1"/>
    <col min="12810" max="13056" width="9.140625" style="79"/>
    <col min="13057" max="13057" width="5" style="79" customWidth="1"/>
    <col min="13058" max="13058" width="0.85546875" style="79" customWidth="1"/>
    <col min="13059" max="13059" width="5" style="79" customWidth="1"/>
    <col min="13060" max="13060" width="20.28515625" style="79" customWidth="1"/>
    <col min="13061" max="13061" width="7.5703125" style="79" customWidth="1"/>
    <col min="13062" max="13062" width="0.85546875" style="79" customWidth="1"/>
    <col min="13063" max="13063" width="16.140625" style="79" customWidth="1"/>
    <col min="13064" max="13064" width="0.85546875" style="79" customWidth="1"/>
    <col min="13065" max="13065" width="16.140625" style="79" customWidth="1"/>
    <col min="13066" max="13312" width="9.140625" style="79"/>
    <col min="13313" max="13313" width="5" style="79" customWidth="1"/>
    <col min="13314" max="13314" width="0.85546875" style="79" customWidth="1"/>
    <col min="13315" max="13315" width="5" style="79" customWidth="1"/>
    <col min="13316" max="13316" width="20.28515625" style="79" customWidth="1"/>
    <col min="13317" max="13317" width="7.5703125" style="79" customWidth="1"/>
    <col min="13318" max="13318" width="0.85546875" style="79" customWidth="1"/>
    <col min="13319" max="13319" width="16.140625" style="79" customWidth="1"/>
    <col min="13320" max="13320" width="0.85546875" style="79" customWidth="1"/>
    <col min="13321" max="13321" width="16.140625" style="79" customWidth="1"/>
    <col min="13322" max="13568" width="9.140625" style="79"/>
    <col min="13569" max="13569" width="5" style="79" customWidth="1"/>
    <col min="13570" max="13570" width="0.85546875" style="79" customWidth="1"/>
    <col min="13571" max="13571" width="5" style="79" customWidth="1"/>
    <col min="13572" max="13572" width="20.28515625" style="79" customWidth="1"/>
    <col min="13573" max="13573" width="7.5703125" style="79" customWidth="1"/>
    <col min="13574" max="13574" width="0.85546875" style="79" customWidth="1"/>
    <col min="13575" max="13575" width="16.140625" style="79" customWidth="1"/>
    <col min="13576" max="13576" width="0.85546875" style="79" customWidth="1"/>
    <col min="13577" max="13577" width="16.140625" style="79" customWidth="1"/>
    <col min="13578" max="13824" width="9.140625" style="79"/>
    <col min="13825" max="13825" width="5" style="79" customWidth="1"/>
    <col min="13826" max="13826" width="0.85546875" style="79" customWidth="1"/>
    <col min="13827" max="13827" width="5" style="79" customWidth="1"/>
    <col min="13828" max="13828" width="20.28515625" style="79" customWidth="1"/>
    <col min="13829" max="13829" width="7.5703125" style="79" customWidth="1"/>
    <col min="13830" max="13830" width="0.85546875" style="79" customWidth="1"/>
    <col min="13831" max="13831" width="16.140625" style="79" customWidth="1"/>
    <col min="13832" max="13832" width="0.85546875" style="79" customWidth="1"/>
    <col min="13833" max="13833" width="16.140625" style="79" customWidth="1"/>
    <col min="13834" max="14080" width="9.140625" style="79"/>
    <col min="14081" max="14081" width="5" style="79" customWidth="1"/>
    <col min="14082" max="14082" width="0.85546875" style="79" customWidth="1"/>
    <col min="14083" max="14083" width="5" style="79" customWidth="1"/>
    <col min="14084" max="14084" width="20.28515625" style="79" customWidth="1"/>
    <col min="14085" max="14085" width="7.5703125" style="79" customWidth="1"/>
    <col min="14086" max="14086" width="0.85546875" style="79" customWidth="1"/>
    <col min="14087" max="14087" width="16.140625" style="79" customWidth="1"/>
    <col min="14088" max="14088" width="0.85546875" style="79" customWidth="1"/>
    <col min="14089" max="14089" width="16.140625" style="79" customWidth="1"/>
    <col min="14090" max="14336" width="9.140625" style="79"/>
    <col min="14337" max="14337" width="5" style="79" customWidth="1"/>
    <col min="14338" max="14338" width="0.85546875" style="79" customWidth="1"/>
    <col min="14339" max="14339" width="5" style="79" customWidth="1"/>
    <col min="14340" max="14340" width="20.28515625" style="79" customWidth="1"/>
    <col min="14341" max="14341" width="7.5703125" style="79" customWidth="1"/>
    <col min="14342" max="14342" width="0.85546875" style="79" customWidth="1"/>
    <col min="14343" max="14343" width="16.140625" style="79" customWidth="1"/>
    <col min="14344" max="14344" width="0.85546875" style="79" customWidth="1"/>
    <col min="14345" max="14345" width="16.140625" style="79" customWidth="1"/>
    <col min="14346" max="14592" width="9.140625" style="79"/>
    <col min="14593" max="14593" width="5" style="79" customWidth="1"/>
    <col min="14594" max="14594" width="0.85546875" style="79" customWidth="1"/>
    <col min="14595" max="14595" width="5" style="79" customWidth="1"/>
    <col min="14596" max="14596" width="20.28515625" style="79" customWidth="1"/>
    <col min="14597" max="14597" width="7.5703125" style="79" customWidth="1"/>
    <col min="14598" max="14598" width="0.85546875" style="79" customWidth="1"/>
    <col min="14599" max="14599" width="16.140625" style="79" customWidth="1"/>
    <col min="14600" max="14600" width="0.85546875" style="79" customWidth="1"/>
    <col min="14601" max="14601" width="16.140625" style="79" customWidth="1"/>
    <col min="14602" max="14848" width="9.140625" style="79"/>
    <col min="14849" max="14849" width="5" style="79" customWidth="1"/>
    <col min="14850" max="14850" width="0.85546875" style="79" customWidth="1"/>
    <col min="14851" max="14851" width="5" style="79" customWidth="1"/>
    <col min="14852" max="14852" width="20.28515625" style="79" customWidth="1"/>
    <col min="14853" max="14853" width="7.5703125" style="79" customWidth="1"/>
    <col min="14854" max="14854" width="0.85546875" style="79" customWidth="1"/>
    <col min="14855" max="14855" width="16.140625" style="79" customWidth="1"/>
    <col min="14856" max="14856" width="0.85546875" style="79" customWidth="1"/>
    <col min="14857" max="14857" width="16.140625" style="79" customWidth="1"/>
    <col min="14858" max="15104" width="9.140625" style="79"/>
    <col min="15105" max="15105" width="5" style="79" customWidth="1"/>
    <col min="15106" max="15106" width="0.85546875" style="79" customWidth="1"/>
    <col min="15107" max="15107" width="5" style="79" customWidth="1"/>
    <col min="15108" max="15108" width="20.28515625" style="79" customWidth="1"/>
    <col min="15109" max="15109" width="7.5703125" style="79" customWidth="1"/>
    <col min="15110" max="15110" width="0.85546875" style="79" customWidth="1"/>
    <col min="15111" max="15111" width="16.140625" style="79" customWidth="1"/>
    <col min="15112" max="15112" width="0.85546875" style="79" customWidth="1"/>
    <col min="15113" max="15113" width="16.140625" style="79" customWidth="1"/>
    <col min="15114" max="15360" width="9.140625" style="79"/>
    <col min="15361" max="15361" width="5" style="79" customWidth="1"/>
    <col min="15362" max="15362" width="0.85546875" style="79" customWidth="1"/>
    <col min="15363" max="15363" width="5" style="79" customWidth="1"/>
    <col min="15364" max="15364" width="20.28515625" style="79" customWidth="1"/>
    <col min="15365" max="15365" width="7.5703125" style="79" customWidth="1"/>
    <col min="15366" max="15366" width="0.85546875" style="79" customWidth="1"/>
    <col min="15367" max="15367" width="16.140625" style="79" customWidth="1"/>
    <col min="15368" max="15368" width="0.85546875" style="79" customWidth="1"/>
    <col min="15369" max="15369" width="16.140625" style="79" customWidth="1"/>
    <col min="15370" max="15616" width="9.140625" style="79"/>
    <col min="15617" max="15617" width="5" style="79" customWidth="1"/>
    <col min="15618" max="15618" width="0.85546875" style="79" customWidth="1"/>
    <col min="15619" max="15619" width="5" style="79" customWidth="1"/>
    <col min="15620" max="15620" width="20.28515625" style="79" customWidth="1"/>
    <col min="15621" max="15621" width="7.5703125" style="79" customWidth="1"/>
    <col min="15622" max="15622" width="0.85546875" style="79" customWidth="1"/>
    <col min="15623" max="15623" width="16.140625" style="79" customWidth="1"/>
    <col min="15624" max="15624" width="0.85546875" style="79" customWidth="1"/>
    <col min="15625" max="15625" width="16.140625" style="79" customWidth="1"/>
    <col min="15626" max="15872" width="9.140625" style="79"/>
    <col min="15873" max="15873" width="5" style="79" customWidth="1"/>
    <col min="15874" max="15874" width="0.85546875" style="79" customWidth="1"/>
    <col min="15875" max="15875" width="5" style="79" customWidth="1"/>
    <col min="15876" max="15876" width="20.28515625" style="79" customWidth="1"/>
    <col min="15877" max="15877" width="7.5703125" style="79" customWidth="1"/>
    <col min="15878" max="15878" width="0.85546875" style="79" customWidth="1"/>
    <col min="15879" max="15879" width="16.140625" style="79" customWidth="1"/>
    <col min="15880" max="15880" width="0.85546875" style="79" customWidth="1"/>
    <col min="15881" max="15881" width="16.140625" style="79" customWidth="1"/>
    <col min="15882" max="16128" width="9.140625" style="79"/>
    <col min="16129" max="16129" width="5" style="79" customWidth="1"/>
    <col min="16130" max="16130" width="0.85546875" style="79" customWidth="1"/>
    <col min="16131" max="16131" width="5" style="79" customWidth="1"/>
    <col min="16132" max="16132" width="20.28515625" style="79" customWidth="1"/>
    <col min="16133" max="16133" width="7.5703125" style="79" customWidth="1"/>
    <col min="16134" max="16134" width="0.85546875" style="79" customWidth="1"/>
    <col min="16135" max="16135" width="16.140625" style="79" customWidth="1"/>
    <col min="16136" max="16136" width="0.85546875" style="79" customWidth="1"/>
    <col min="16137" max="16137" width="16.140625" style="79" customWidth="1"/>
    <col min="16138" max="16384" width="9.140625" style="79"/>
  </cols>
  <sheetData>
    <row r="1" spans="1:13" ht="15" x14ac:dyDescent="0.25">
      <c r="A1" s="263" t="s">
        <v>0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</row>
    <row r="2" spans="1:13" ht="15" x14ac:dyDescent="0.25">
      <c r="A2" s="263" t="s">
        <v>1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13" ht="15" x14ac:dyDescent="0.25">
      <c r="A3" s="263" t="s">
        <v>303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</row>
    <row r="4" spans="1:13" ht="15" x14ac:dyDescent="0.25">
      <c r="A4" s="261" t="s">
        <v>3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</row>
    <row r="5" spans="1:13" ht="15" x14ac:dyDescent="0.25">
      <c r="A5" s="263" t="s">
        <v>4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</row>
    <row r="6" spans="1:13" ht="15" x14ac:dyDescent="0.25">
      <c r="A6" s="263" t="s">
        <v>5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</row>
    <row r="7" spans="1:13" ht="13.5" x14ac:dyDescent="0.25">
      <c r="A7" s="269"/>
      <c r="B7" s="269"/>
      <c r="C7" s="269"/>
      <c r="D7" s="269"/>
      <c r="E7" s="269"/>
      <c r="F7" s="269"/>
      <c r="G7" s="269"/>
      <c r="H7" s="269"/>
      <c r="I7" s="269"/>
      <c r="J7" s="269"/>
      <c r="K7" s="269"/>
    </row>
    <row r="8" spans="1:13" ht="15" x14ac:dyDescent="0.25">
      <c r="A8" s="262" t="s">
        <v>6</v>
      </c>
      <c r="B8" s="262"/>
      <c r="C8" s="262"/>
      <c r="D8" s="262"/>
      <c r="E8" s="262"/>
      <c r="F8" s="262"/>
      <c r="G8" s="262"/>
      <c r="H8" s="262"/>
      <c r="I8" s="262"/>
      <c r="J8" s="262"/>
      <c r="K8" s="262"/>
    </row>
    <row r="9" spans="1:13" x14ac:dyDescent="0.25">
      <c r="A9" s="80" t="s">
        <v>157</v>
      </c>
    </row>
    <row r="10" spans="1:13" ht="28.5" customHeight="1" x14ac:dyDescent="0.25">
      <c r="A10" s="97" t="s">
        <v>183</v>
      </c>
      <c r="C10" s="99" t="s">
        <v>45</v>
      </c>
      <c r="D10" s="98"/>
      <c r="E10" s="99"/>
      <c r="F10" s="100"/>
      <c r="G10" s="97" t="s">
        <v>292</v>
      </c>
      <c r="H10" s="100"/>
      <c r="I10" s="101" t="s">
        <v>293</v>
      </c>
      <c r="J10" s="100"/>
      <c r="K10" s="97" t="s">
        <v>294</v>
      </c>
    </row>
    <row r="11" spans="1:13" ht="28.5" customHeight="1" x14ac:dyDescent="0.25">
      <c r="A11" s="258"/>
      <c r="C11" s="85" t="s">
        <v>12</v>
      </c>
      <c r="D11" s="85"/>
      <c r="E11" s="84"/>
      <c r="G11" s="85" t="s">
        <v>13</v>
      </c>
      <c r="I11" s="85" t="s">
        <v>14</v>
      </c>
      <c r="K11" s="85" t="s">
        <v>47</v>
      </c>
    </row>
    <row r="12" spans="1:13" ht="15" x14ac:dyDescent="0.25">
      <c r="A12" s="103">
        <v>1</v>
      </c>
      <c r="C12" s="100" t="s">
        <v>287</v>
      </c>
    </row>
    <row r="13" spans="1:13" ht="15" x14ac:dyDescent="0.25">
      <c r="A13" s="103">
        <f>A12+1</f>
        <v>2</v>
      </c>
      <c r="D13" s="102" t="s">
        <v>295</v>
      </c>
      <c r="E13" s="81"/>
      <c r="G13" s="245">
        <v>846884.31</v>
      </c>
      <c r="H13" s="182"/>
      <c r="I13" s="245">
        <v>282294.77</v>
      </c>
      <c r="J13" s="96"/>
      <c r="K13" s="96"/>
      <c r="M13" s="202"/>
    </row>
    <row r="14" spans="1:13" ht="15" x14ac:dyDescent="0.25">
      <c r="A14" s="103">
        <f t="shared" ref="A14:A21" si="0">A13+1</f>
        <v>3</v>
      </c>
      <c r="D14" s="102" t="s">
        <v>296</v>
      </c>
      <c r="E14" s="82"/>
      <c r="G14" s="245">
        <v>343480.18000000005</v>
      </c>
      <c r="H14" s="246"/>
      <c r="I14" s="245">
        <v>171740.09000000003</v>
      </c>
      <c r="J14" s="96"/>
      <c r="K14" s="96"/>
    </row>
    <row r="15" spans="1:13" ht="15" x14ac:dyDescent="0.25">
      <c r="A15" s="103">
        <f t="shared" si="0"/>
        <v>4</v>
      </c>
      <c r="D15" s="102" t="s">
        <v>297</v>
      </c>
      <c r="E15" s="82"/>
      <c r="G15" s="245">
        <v>323424.71999999997</v>
      </c>
      <c r="H15" s="246"/>
      <c r="I15" s="245">
        <v>161712.35999999999</v>
      </c>
      <c r="J15" s="96"/>
      <c r="K15" s="96"/>
    </row>
    <row r="16" spans="1:13" ht="15" x14ac:dyDescent="0.25">
      <c r="A16" s="103">
        <f t="shared" si="0"/>
        <v>5</v>
      </c>
      <c r="D16" s="102" t="s">
        <v>298</v>
      </c>
      <c r="E16" s="82"/>
      <c r="G16" s="247">
        <v>855912.72</v>
      </c>
      <c r="H16" s="246"/>
      <c r="I16" s="247">
        <v>213978.18</v>
      </c>
      <c r="J16" s="96"/>
      <c r="K16" s="96"/>
    </row>
    <row r="17" spans="1:11" ht="15" x14ac:dyDescent="0.25">
      <c r="A17" s="103">
        <f t="shared" si="0"/>
        <v>6</v>
      </c>
      <c r="G17" s="181">
        <f>SUM(G13:G16)</f>
        <v>2369701.9300000002</v>
      </c>
      <c r="H17" s="182"/>
      <c r="I17" s="181">
        <f>SUM(I13:I16)</f>
        <v>829725.39999999991</v>
      </c>
      <c r="J17" s="96"/>
      <c r="K17" s="96"/>
    </row>
    <row r="18" spans="1:11" ht="15" x14ac:dyDescent="0.25">
      <c r="A18" s="103">
        <f t="shared" si="0"/>
        <v>7</v>
      </c>
      <c r="C18" s="100" t="s">
        <v>299</v>
      </c>
      <c r="G18" s="182"/>
      <c r="H18" s="182"/>
      <c r="I18" s="182"/>
      <c r="J18" s="96"/>
      <c r="K18" s="176">
        <f>G17/I17</f>
        <v>2.8560074574069931</v>
      </c>
    </row>
    <row r="19" spans="1:11" ht="13.5" x14ac:dyDescent="0.25">
      <c r="A19" s="103">
        <f t="shared" si="0"/>
        <v>8</v>
      </c>
      <c r="E19" s="83"/>
    </row>
    <row r="20" spans="1:11" ht="15" x14ac:dyDescent="0.25">
      <c r="A20" s="103">
        <f t="shared" si="0"/>
        <v>9</v>
      </c>
      <c r="C20" s="100" t="s">
        <v>301</v>
      </c>
    </row>
    <row r="21" spans="1:11" ht="15" x14ac:dyDescent="0.25">
      <c r="A21" s="103">
        <f t="shared" si="0"/>
        <v>10</v>
      </c>
      <c r="C21" s="100" t="s">
        <v>302</v>
      </c>
    </row>
    <row r="22" spans="1:11" ht="15" x14ac:dyDescent="0.25">
      <c r="A22" s="103"/>
      <c r="C22" s="100"/>
    </row>
    <row r="23" spans="1:11" ht="15" x14ac:dyDescent="0.25">
      <c r="A23" s="103"/>
      <c r="C23" s="100"/>
    </row>
    <row r="25" spans="1:11" ht="15" x14ac:dyDescent="0.25">
      <c r="A25" s="100"/>
      <c r="B25" s="100"/>
      <c r="C25" s="100"/>
      <c r="D25" s="100"/>
      <c r="E25" s="100"/>
      <c r="F25" s="100"/>
      <c r="G25" s="100"/>
      <c r="H25" s="100"/>
      <c r="I25" s="100"/>
      <c r="J25" s="100"/>
      <c r="K25" s="100"/>
    </row>
    <row r="26" spans="1:11" ht="15" x14ac:dyDescent="0.25">
      <c r="A26" s="100"/>
      <c r="B26" s="100"/>
      <c r="C26" s="100"/>
      <c r="D26" s="100"/>
      <c r="E26" s="100"/>
      <c r="F26" s="100"/>
      <c r="G26" s="100"/>
      <c r="H26" s="100"/>
      <c r="I26" s="100"/>
      <c r="J26" s="100"/>
      <c r="K26" s="100"/>
    </row>
    <row r="27" spans="1:11" ht="15" x14ac:dyDescent="0.25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</row>
  </sheetData>
  <mergeCells count="8">
    <mergeCell ref="A7:K7"/>
    <mergeCell ref="A8:K8"/>
    <mergeCell ref="A6:K6"/>
    <mergeCell ref="A1:K1"/>
    <mergeCell ref="A2:K2"/>
    <mergeCell ref="A3:K3"/>
    <mergeCell ref="A4:K4"/>
    <mergeCell ref="A5:K5"/>
  </mergeCells>
  <pageMargins left="0.75" right="0.75" top="1" bottom="1" header="0.5" footer="0.5"/>
  <pageSetup orientation="portrait" r:id="rId1"/>
  <headerFooter alignWithMargins="0">
    <oddHeader>&amp;RPage &amp;P of &amp;N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K43"/>
  <sheetViews>
    <sheetView view="pageLayout" zoomScaleNormal="100" workbookViewId="0">
      <selection sqref="A1:E1"/>
    </sheetView>
  </sheetViews>
  <sheetFormatPr defaultRowHeight="15" x14ac:dyDescent="0.25"/>
  <cols>
    <col min="1" max="1" width="5.7109375" customWidth="1"/>
    <col min="2" max="2" width="1.7109375" customWidth="1"/>
    <col min="3" max="3" width="35.7109375" customWidth="1"/>
    <col min="4" max="4" width="15.7109375" customWidth="1"/>
    <col min="5" max="5" width="20.7109375" customWidth="1"/>
    <col min="6" max="6" width="1.7109375" customWidth="1"/>
    <col min="7" max="7" width="11.5703125" bestFit="1" customWidth="1"/>
    <col min="8" max="8" width="1.7109375" customWidth="1"/>
    <col min="11" max="11" width="14.28515625" bestFit="1" customWidth="1"/>
  </cols>
  <sheetData>
    <row r="1" spans="1:11" x14ac:dyDescent="0.25">
      <c r="A1" s="263" t="s">
        <v>0</v>
      </c>
      <c r="B1" s="263"/>
      <c r="C1" s="263"/>
      <c r="D1" s="263"/>
      <c r="E1" s="263"/>
    </row>
    <row r="2" spans="1:11" x14ac:dyDescent="0.25">
      <c r="A2" s="263" t="s">
        <v>1</v>
      </c>
      <c r="B2" s="263"/>
      <c r="C2" s="263"/>
      <c r="D2" s="263"/>
      <c r="E2" s="263"/>
    </row>
    <row r="3" spans="1:11" x14ac:dyDescent="0.25">
      <c r="A3" s="263" t="s">
        <v>304</v>
      </c>
      <c r="B3" s="263"/>
      <c r="C3" s="263"/>
      <c r="D3" s="263"/>
      <c r="E3" s="263"/>
    </row>
    <row r="4" spans="1:11" x14ac:dyDescent="0.25">
      <c r="A4" s="263" t="s">
        <v>3</v>
      </c>
      <c r="B4" s="263"/>
      <c r="C4" s="263"/>
      <c r="D4" s="263"/>
      <c r="E4" s="263"/>
    </row>
    <row r="5" spans="1:11" x14ac:dyDescent="0.25">
      <c r="A5" s="263" t="s">
        <v>4</v>
      </c>
      <c r="B5" s="263"/>
      <c r="C5" s="263"/>
      <c r="D5" s="263"/>
      <c r="E5" s="263"/>
      <c r="K5" s="131"/>
    </row>
    <row r="6" spans="1:11" x14ac:dyDescent="0.25">
      <c r="A6" s="263" t="s">
        <v>5</v>
      </c>
      <c r="B6" s="263"/>
      <c r="C6" s="263"/>
      <c r="D6" s="263"/>
      <c r="E6" s="263"/>
      <c r="K6" s="177"/>
    </row>
    <row r="7" spans="1:11" x14ac:dyDescent="0.25">
      <c r="A7" s="1"/>
      <c r="B7" s="1"/>
      <c r="C7" s="1"/>
      <c r="D7" s="1"/>
      <c r="E7" s="1"/>
      <c r="K7" s="177"/>
    </row>
    <row r="8" spans="1:11" x14ac:dyDescent="0.25">
      <c r="A8" s="262" t="s">
        <v>6</v>
      </c>
      <c r="B8" s="262"/>
      <c r="C8" s="262"/>
      <c r="D8" s="262"/>
      <c r="E8" s="262"/>
      <c r="K8" s="177"/>
    </row>
    <row r="9" spans="1:11" x14ac:dyDescent="0.25">
      <c r="A9" s="1"/>
      <c r="K9" s="132"/>
    </row>
    <row r="10" spans="1:11" ht="30" x14ac:dyDescent="0.25">
      <c r="A10" s="259" t="s">
        <v>315</v>
      </c>
      <c r="C10" s="2" t="s">
        <v>45</v>
      </c>
      <c r="E10" s="2" t="s">
        <v>43</v>
      </c>
    </row>
    <row r="11" spans="1:11" x14ac:dyDescent="0.25">
      <c r="C11" s="13" t="s">
        <v>12</v>
      </c>
      <c r="E11" s="13" t="s">
        <v>13</v>
      </c>
    </row>
    <row r="12" spans="1:11" x14ac:dyDescent="0.25">
      <c r="A12" s="1">
        <v>1</v>
      </c>
      <c r="C12" t="s">
        <v>305</v>
      </c>
      <c r="E12" s="134">
        <v>8924705.7392665315</v>
      </c>
      <c r="I12" s="200"/>
    </row>
    <row r="13" spans="1:11" x14ac:dyDescent="0.25">
      <c r="A13" s="1"/>
      <c r="E13" s="135"/>
    </row>
    <row r="14" spans="1:11" x14ac:dyDescent="0.25">
      <c r="A14" s="1">
        <v>2</v>
      </c>
      <c r="C14" t="s">
        <v>306</v>
      </c>
      <c r="E14" s="134">
        <v>10494070.42706719</v>
      </c>
      <c r="G14" s="3"/>
    </row>
    <row r="15" spans="1:11" x14ac:dyDescent="0.25">
      <c r="A15" s="1"/>
      <c r="E15" s="14"/>
    </row>
    <row r="16" spans="1:11" x14ac:dyDescent="0.25">
      <c r="A16" s="1">
        <v>3</v>
      </c>
      <c r="C16" t="s">
        <v>307</v>
      </c>
      <c r="E16" s="66">
        <f>ROUND(E12/E14,4)</f>
        <v>0.85050000000000003</v>
      </c>
    </row>
    <row r="17" spans="1:9" x14ac:dyDescent="0.25">
      <c r="A17" s="1"/>
      <c r="E17" s="14"/>
    </row>
    <row r="18" spans="1:9" x14ac:dyDescent="0.25">
      <c r="A18" s="1"/>
      <c r="E18" s="14"/>
    </row>
    <row r="19" spans="1:9" x14ac:dyDescent="0.25">
      <c r="A19" s="1">
        <v>4</v>
      </c>
      <c r="C19" t="s">
        <v>75</v>
      </c>
      <c r="E19" s="134">
        <v>2489855</v>
      </c>
      <c r="I19" s="200"/>
    </row>
    <row r="20" spans="1:9" x14ac:dyDescent="0.25">
      <c r="A20" s="1"/>
    </row>
    <row r="21" spans="1:9" x14ac:dyDescent="0.25">
      <c r="A21" s="1">
        <v>5</v>
      </c>
      <c r="C21" t="s">
        <v>307</v>
      </c>
      <c r="E21" s="90">
        <f>E16</f>
        <v>0.85050000000000003</v>
      </c>
    </row>
    <row r="22" spans="1:9" x14ac:dyDescent="0.25">
      <c r="A22" s="1"/>
    </row>
    <row r="23" spans="1:9" ht="15.75" thickBot="1" x14ac:dyDescent="0.3">
      <c r="A23" s="1">
        <v>6</v>
      </c>
      <c r="C23" t="s">
        <v>43</v>
      </c>
      <c r="E23" s="7">
        <f>ROUND(E19*E21,0)</f>
        <v>2117622</v>
      </c>
    </row>
    <row r="24" spans="1:9" ht="15.75" thickTop="1" x14ac:dyDescent="0.25">
      <c r="A24" s="1"/>
    </row>
    <row r="25" spans="1:9" x14ac:dyDescent="0.25">
      <c r="A25" s="1"/>
    </row>
    <row r="26" spans="1:9" x14ac:dyDescent="0.25">
      <c r="A26" s="1"/>
    </row>
    <row r="27" spans="1:9" x14ac:dyDescent="0.25">
      <c r="A27" s="1">
        <f>A23+1</f>
        <v>7</v>
      </c>
      <c r="C27" t="s">
        <v>43</v>
      </c>
      <c r="E27" s="3">
        <f>E23</f>
        <v>2117622</v>
      </c>
    </row>
    <row r="28" spans="1:9" x14ac:dyDescent="0.25">
      <c r="A28" s="1"/>
    </row>
    <row r="29" spans="1:9" x14ac:dyDescent="0.25">
      <c r="A29" s="1">
        <f>A27+1</f>
        <v>8</v>
      </c>
      <c r="C29" t="s">
        <v>308</v>
      </c>
      <c r="E29" s="3">
        <f>E12</f>
        <v>8924705.7392665315</v>
      </c>
    </row>
    <row r="30" spans="1:9" x14ac:dyDescent="0.25">
      <c r="A30" s="1"/>
    </row>
    <row r="31" spans="1:9" ht="15.75" thickBot="1" x14ac:dyDescent="0.3">
      <c r="A31" s="1">
        <f>A29+1</f>
        <v>9</v>
      </c>
      <c r="C31" t="s">
        <v>307</v>
      </c>
      <c r="E31" s="91">
        <f>ROUND(E27/E29,4)</f>
        <v>0.23730000000000001</v>
      </c>
    </row>
    <row r="32" spans="1:9" ht="15.75" thickTop="1" x14ac:dyDescent="0.25">
      <c r="A32" s="1"/>
    </row>
    <row r="33" spans="1:3" x14ac:dyDescent="0.25">
      <c r="A33" s="1"/>
    </row>
    <row r="34" spans="1:3" x14ac:dyDescent="0.25">
      <c r="A34" s="1"/>
      <c r="C34" t="s">
        <v>77</v>
      </c>
    </row>
    <row r="35" spans="1:3" x14ac:dyDescent="0.25">
      <c r="A35" s="1"/>
      <c r="C35" t="s">
        <v>309</v>
      </c>
    </row>
    <row r="36" spans="1:3" x14ac:dyDescent="0.25">
      <c r="A36" s="1"/>
    </row>
    <row r="37" spans="1:3" x14ac:dyDescent="0.25">
      <c r="A37" s="1"/>
    </row>
    <row r="38" spans="1:3" x14ac:dyDescent="0.25">
      <c r="A38" s="1"/>
    </row>
    <row r="39" spans="1:3" x14ac:dyDescent="0.25">
      <c r="A39" s="1"/>
    </row>
    <row r="40" spans="1:3" x14ac:dyDescent="0.25">
      <c r="A40" s="1"/>
    </row>
    <row r="41" spans="1:3" x14ac:dyDescent="0.25">
      <c r="A41" s="1"/>
    </row>
    <row r="42" spans="1:3" x14ac:dyDescent="0.25">
      <c r="A42" s="1"/>
    </row>
    <row r="43" spans="1:3" x14ac:dyDescent="0.25">
      <c r="A43" s="1"/>
    </row>
  </sheetData>
  <mergeCells count="7">
    <mergeCell ref="A6:E6"/>
    <mergeCell ref="A8:E8"/>
    <mergeCell ref="A1:E1"/>
    <mergeCell ref="A2:E2"/>
    <mergeCell ref="A3:E3"/>
    <mergeCell ref="A4:E4"/>
    <mergeCell ref="A5:E5"/>
  </mergeCells>
  <pageMargins left="0.7" right="0.7" top="0.75" bottom="0.75" header="0.3" footer="0.3"/>
  <pageSetup orientation="portrait" r:id="rId1"/>
  <headerFooter>
    <oddHeader>&amp;RPage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pageSetUpPr fitToPage="1"/>
  </sheetPr>
  <dimension ref="A1:O161"/>
  <sheetViews>
    <sheetView view="pageLayout" zoomScaleNormal="85" workbookViewId="0">
      <selection activeCell="C1" sqref="C1"/>
    </sheetView>
  </sheetViews>
  <sheetFormatPr defaultRowHeight="15" x14ac:dyDescent="0.25"/>
  <cols>
    <col min="1" max="1" width="5.7109375" style="237" customWidth="1"/>
    <col min="2" max="2" width="1.85546875" style="14" customWidth="1"/>
    <col min="3" max="3" width="25.7109375" style="14" customWidth="1"/>
    <col min="4" max="4" width="1.7109375" style="14" customWidth="1"/>
    <col min="5" max="5" width="30.7109375" style="14" customWidth="1"/>
    <col min="6" max="6" width="1.7109375" style="14" customWidth="1"/>
    <col min="7" max="7" width="16.7109375" style="14" customWidth="1"/>
    <col min="8" max="8" width="1.7109375" style="14" customWidth="1"/>
    <col min="9" max="9" width="15.7109375" style="14" customWidth="1"/>
    <col min="10" max="10" width="1.7109375" style="14" customWidth="1"/>
    <col min="11" max="11" width="15.7109375" style="14" customWidth="1"/>
    <col min="12" max="12" width="1.7109375" style="14" customWidth="1"/>
    <col min="13" max="13" width="15.7109375" style="14" customWidth="1"/>
    <col min="14" max="14" width="1.7109375" style="14" customWidth="1"/>
    <col min="15" max="15" width="15.7109375" style="14" customWidth="1"/>
    <col min="16" max="16384" width="9.140625" style="14"/>
  </cols>
  <sheetData>
    <row r="1" spans="1:15" x14ac:dyDescent="0.25">
      <c r="I1" s="238"/>
    </row>
    <row r="2" spans="1:15" x14ac:dyDescent="0.25">
      <c r="I2" s="238"/>
    </row>
    <row r="3" spans="1:15" x14ac:dyDescent="0.25">
      <c r="A3" s="261" t="s">
        <v>0</v>
      </c>
      <c r="B3" s="261"/>
      <c r="C3" s="261"/>
      <c r="D3" s="261"/>
      <c r="E3" s="261"/>
      <c r="F3" s="261"/>
      <c r="G3" s="261"/>
      <c r="H3" s="261"/>
      <c r="I3" s="261"/>
    </row>
    <row r="4" spans="1:15" x14ac:dyDescent="0.25">
      <c r="A4" s="261" t="s">
        <v>1</v>
      </c>
      <c r="B4" s="261"/>
      <c r="C4" s="261"/>
      <c r="D4" s="261"/>
      <c r="E4" s="261"/>
      <c r="F4" s="261"/>
      <c r="G4" s="261"/>
      <c r="H4" s="261"/>
      <c r="I4" s="261"/>
      <c r="J4" s="239"/>
      <c r="K4" s="239"/>
      <c r="L4" s="239"/>
      <c r="M4" s="239"/>
    </row>
    <row r="5" spans="1:15" x14ac:dyDescent="0.25">
      <c r="A5" s="261" t="s">
        <v>2</v>
      </c>
      <c r="B5" s="261"/>
      <c r="C5" s="261"/>
      <c r="D5" s="261"/>
      <c r="E5" s="261"/>
      <c r="F5" s="261"/>
      <c r="G5" s="261"/>
      <c r="H5" s="261"/>
      <c r="I5" s="261"/>
      <c r="J5" s="239"/>
      <c r="K5" s="239"/>
      <c r="L5" s="239"/>
      <c r="M5" s="239"/>
    </row>
    <row r="6" spans="1:15" x14ac:dyDescent="0.25">
      <c r="A6" s="261" t="s">
        <v>3</v>
      </c>
      <c r="B6" s="261"/>
      <c r="C6" s="261"/>
      <c r="D6" s="261"/>
      <c r="E6" s="261"/>
      <c r="F6" s="261"/>
      <c r="G6" s="261"/>
      <c r="H6" s="261"/>
      <c r="I6" s="261"/>
      <c r="J6" s="239"/>
      <c r="K6" s="239"/>
      <c r="L6" s="239"/>
      <c r="M6" s="239"/>
    </row>
    <row r="7" spans="1:15" x14ac:dyDescent="0.25">
      <c r="A7" s="261" t="s">
        <v>4</v>
      </c>
      <c r="B7" s="261"/>
      <c r="C7" s="261"/>
      <c r="D7" s="261"/>
      <c r="E7" s="261"/>
      <c r="F7" s="261"/>
      <c r="G7" s="261"/>
      <c r="H7" s="261"/>
      <c r="I7" s="261"/>
      <c r="J7" s="239"/>
      <c r="K7" s="239"/>
      <c r="L7" s="239"/>
      <c r="M7" s="239"/>
    </row>
    <row r="8" spans="1:15" x14ac:dyDescent="0.25">
      <c r="A8" s="261" t="s">
        <v>5</v>
      </c>
      <c r="B8" s="261"/>
      <c r="C8" s="261"/>
      <c r="D8" s="261"/>
      <c r="E8" s="261"/>
      <c r="F8" s="261"/>
      <c r="G8" s="261"/>
      <c r="H8" s="261"/>
      <c r="I8" s="261"/>
      <c r="J8" s="239"/>
      <c r="K8" s="239"/>
      <c r="L8" s="239"/>
      <c r="M8" s="239"/>
    </row>
    <row r="9" spans="1:15" x14ac:dyDescent="0.25">
      <c r="B9" s="237"/>
      <c r="C9" s="237"/>
      <c r="D9" s="237"/>
      <c r="E9" s="237"/>
      <c r="F9" s="237"/>
      <c r="G9" s="237"/>
      <c r="H9" s="237"/>
      <c r="I9" s="237"/>
      <c r="J9" s="239"/>
      <c r="K9" s="239"/>
      <c r="L9" s="239"/>
      <c r="M9" s="239"/>
    </row>
    <row r="10" spans="1:15" x14ac:dyDescent="0.25">
      <c r="A10" s="260" t="s">
        <v>6</v>
      </c>
      <c r="B10" s="260"/>
      <c r="C10" s="260"/>
      <c r="D10" s="260"/>
      <c r="E10" s="260"/>
      <c r="F10" s="260"/>
      <c r="G10" s="260"/>
      <c r="H10" s="260"/>
      <c r="I10" s="260"/>
      <c r="J10" s="239"/>
      <c r="K10" s="239"/>
      <c r="L10" s="239"/>
      <c r="M10" s="239"/>
    </row>
    <row r="11" spans="1:15" x14ac:dyDescent="0.25"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7"/>
      <c r="O11" s="237"/>
    </row>
    <row r="12" spans="1:15" x14ac:dyDescent="0.25">
      <c r="A12" s="237" t="s">
        <v>7</v>
      </c>
      <c r="C12" s="237"/>
      <c r="D12" s="237"/>
      <c r="E12" s="237"/>
      <c r="F12" s="237"/>
      <c r="G12" s="237"/>
      <c r="H12" s="237"/>
      <c r="I12" s="237" t="s">
        <v>43</v>
      </c>
      <c r="J12" s="237"/>
      <c r="K12" s="237"/>
      <c r="L12" s="237"/>
      <c r="M12" s="237"/>
      <c r="N12" s="237"/>
      <c r="O12" s="237"/>
    </row>
    <row r="13" spans="1:15" x14ac:dyDescent="0.25">
      <c r="A13" s="141" t="s">
        <v>8</v>
      </c>
      <c r="C13" s="141" t="s">
        <v>44</v>
      </c>
      <c r="D13" s="237"/>
      <c r="E13" s="141" t="s">
        <v>45</v>
      </c>
      <c r="F13" s="237"/>
      <c r="G13" s="141" t="s">
        <v>10</v>
      </c>
      <c r="H13" s="237"/>
      <c r="I13" s="141" t="s">
        <v>46</v>
      </c>
      <c r="J13" s="237"/>
      <c r="K13" s="237"/>
      <c r="L13" s="237"/>
      <c r="M13" s="237"/>
      <c r="N13" s="237"/>
      <c r="O13" s="237"/>
    </row>
    <row r="14" spans="1:15" x14ac:dyDescent="0.25">
      <c r="C14" s="241" t="s">
        <v>12</v>
      </c>
      <c r="E14" s="241" t="s">
        <v>13</v>
      </c>
      <c r="G14" s="241" t="s">
        <v>14</v>
      </c>
      <c r="I14" s="241" t="s">
        <v>47</v>
      </c>
    </row>
    <row r="15" spans="1:15" x14ac:dyDescent="0.25">
      <c r="A15" s="237">
        <v>1</v>
      </c>
      <c r="C15" s="14" t="s">
        <v>48</v>
      </c>
      <c r="E15" s="14" t="s">
        <v>49</v>
      </c>
      <c r="G15" s="134">
        <v>8939708.9700000007</v>
      </c>
      <c r="I15" s="135"/>
    </row>
    <row r="16" spans="1:15" x14ac:dyDescent="0.25">
      <c r="A16" s="237">
        <f>A15+1</f>
        <v>2</v>
      </c>
      <c r="C16" s="14" t="s">
        <v>50</v>
      </c>
      <c r="E16" s="14" t="s">
        <v>51</v>
      </c>
      <c r="G16" s="242">
        <v>572278.46</v>
      </c>
      <c r="I16" s="135"/>
    </row>
    <row r="17" spans="1:15" x14ac:dyDescent="0.25">
      <c r="G17" s="135"/>
      <c r="I17" s="135"/>
    </row>
    <row r="18" spans="1:15" ht="15.75" thickBot="1" x14ac:dyDescent="0.3">
      <c r="A18" s="237">
        <f>A16+1</f>
        <v>3</v>
      </c>
      <c r="E18" s="14" t="s">
        <v>20</v>
      </c>
      <c r="G18" s="136">
        <f>SUM(G15:G16)</f>
        <v>9511987.4299999997</v>
      </c>
      <c r="I18" s="136">
        <f t="shared" ref="I18:I30" si="0">G18/1000</f>
        <v>9511.9874299999992</v>
      </c>
    </row>
    <row r="19" spans="1:15" ht="15.75" thickTop="1" x14ac:dyDescent="0.25">
      <c r="G19" s="135"/>
      <c r="I19" s="135"/>
    </row>
    <row r="20" spans="1:15" ht="15.75" thickBot="1" x14ac:dyDescent="0.3">
      <c r="A20" s="237">
        <f>A18+1</f>
        <v>4</v>
      </c>
      <c r="C20" s="14" t="s">
        <v>52</v>
      </c>
      <c r="E20" s="14" t="s">
        <v>53</v>
      </c>
      <c r="G20" s="136">
        <v>1651507.49</v>
      </c>
      <c r="I20" s="136">
        <f t="shared" si="0"/>
        <v>1651.50749</v>
      </c>
    </row>
    <row r="21" spans="1:15" ht="15.75" thickTop="1" x14ac:dyDescent="0.25">
      <c r="G21" s="134"/>
      <c r="I21" s="134"/>
    </row>
    <row r="22" spans="1:15" ht="15.75" thickBot="1" x14ac:dyDescent="0.3">
      <c r="A22" s="237">
        <f>A20+1</f>
        <v>5</v>
      </c>
      <c r="C22" s="14" t="s">
        <v>54</v>
      </c>
      <c r="E22" s="14" t="s">
        <v>55</v>
      </c>
      <c r="G22" s="136">
        <v>99848.69</v>
      </c>
      <c r="I22" s="136">
        <f t="shared" si="0"/>
        <v>99.848690000000005</v>
      </c>
    </row>
    <row r="23" spans="1:15" ht="15.75" thickTop="1" x14ac:dyDescent="0.25">
      <c r="G23" s="135"/>
      <c r="I23" s="135"/>
      <c r="J23" s="135"/>
      <c r="K23" s="134"/>
      <c r="L23" s="135"/>
      <c r="M23" s="135"/>
      <c r="N23" s="135"/>
      <c r="O23" s="135"/>
    </row>
    <row r="24" spans="1:15" ht="15.75" thickBot="1" x14ac:dyDescent="0.3">
      <c r="A24" s="237">
        <f>A22+1</f>
        <v>6</v>
      </c>
      <c r="C24" s="14" t="s">
        <v>56</v>
      </c>
      <c r="E24" s="14" t="s">
        <v>57</v>
      </c>
      <c r="G24" s="136">
        <v>791846</v>
      </c>
      <c r="I24" s="136">
        <f t="shared" si="0"/>
        <v>791.846</v>
      </c>
      <c r="J24" s="135"/>
      <c r="L24" s="135"/>
      <c r="M24" s="135"/>
      <c r="N24" s="135"/>
      <c r="O24" s="135"/>
    </row>
    <row r="25" spans="1:15" ht="15.75" thickTop="1" x14ac:dyDescent="0.25">
      <c r="G25" s="135"/>
      <c r="I25" s="135"/>
      <c r="J25" s="135"/>
      <c r="K25" s="135"/>
      <c r="L25" s="135"/>
      <c r="M25" s="135"/>
      <c r="N25" s="135"/>
      <c r="O25" s="135"/>
    </row>
    <row r="26" spans="1:15" ht="15.75" thickBot="1" x14ac:dyDescent="0.3">
      <c r="A26" s="237">
        <f>A24+1</f>
        <v>7</v>
      </c>
      <c r="C26" s="14" t="s">
        <v>58</v>
      </c>
      <c r="E26" s="14" t="s">
        <v>59</v>
      </c>
      <c r="G26" s="136">
        <v>2992</v>
      </c>
      <c r="I26" s="136">
        <f t="shared" si="0"/>
        <v>2.992</v>
      </c>
      <c r="J26" s="135"/>
      <c r="L26" s="135"/>
      <c r="M26" s="135"/>
      <c r="N26" s="135"/>
      <c r="O26" s="135"/>
    </row>
    <row r="27" spans="1:15" ht="15.75" thickTop="1" x14ac:dyDescent="0.25">
      <c r="G27" s="135"/>
      <c r="I27" s="135"/>
      <c r="J27" s="135"/>
      <c r="K27" s="135"/>
      <c r="L27" s="135"/>
      <c r="M27" s="135"/>
      <c r="N27" s="135"/>
      <c r="O27" s="135"/>
    </row>
    <row r="28" spans="1:15" ht="15.75" thickBot="1" x14ac:dyDescent="0.3">
      <c r="A28" s="237">
        <f>A26+1</f>
        <v>8</v>
      </c>
      <c r="C28" s="14" t="s">
        <v>60</v>
      </c>
      <c r="E28" s="14" t="s">
        <v>61</v>
      </c>
      <c r="G28" s="136">
        <v>7670</v>
      </c>
      <c r="I28" s="136">
        <f t="shared" si="0"/>
        <v>7.67</v>
      </c>
    </row>
    <row r="29" spans="1:15" ht="15.75" thickTop="1" x14ac:dyDescent="0.25">
      <c r="G29" s="134"/>
      <c r="I29" s="134"/>
    </row>
    <row r="30" spans="1:15" ht="15.75" thickBot="1" x14ac:dyDescent="0.3">
      <c r="A30" s="237">
        <f>A28+1</f>
        <v>9</v>
      </c>
      <c r="C30" s="14" t="s">
        <v>62</v>
      </c>
      <c r="E30" s="14" t="s">
        <v>63</v>
      </c>
      <c r="G30" s="136">
        <v>17630.66</v>
      </c>
      <c r="I30" s="136">
        <f t="shared" si="0"/>
        <v>17.630659999999999</v>
      </c>
    </row>
    <row r="31" spans="1:15" ht="15.75" thickTop="1" x14ac:dyDescent="0.25">
      <c r="G31" s="135"/>
      <c r="I31" s="135"/>
    </row>
    <row r="32" spans="1:15" ht="15.75" thickBot="1" x14ac:dyDescent="0.3">
      <c r="A32" s="237">
        <f>A30+1</f>
        <v>10</v>
      </c>
      <c r="C32" s="14" t="s">
        <v>64</v>
      </c>
      <c r="E32" s="14" t="s">
        <v>65</v>
      </c>
      <c r="G32" s="136">
        <v>484917.51</v>
      </c>
      <c r="I32" s="136">
        <f>G32/1000</f>
        <v>484.91750999999999</v>
      </c>
    </row>
    <row r="33" spans="1:9" ht="15.75" thickTop="1" x14ac:dyDescent="0.25">
      <c r="G33" s="134"/>
      <c r="I33" s="134"/>
    </row>
    <row r="34" spans="1:9" x14ac:dyDescent="0.25">
      <c r="A34" s="237">
        <f>A32+1</f>
        <v>11</v>
      </c>
      <c r="C34" s="14" t="s">
        <v>66</v>
      </c>
      <c r="E34" s="14" t="s">
        <v>67</v>
      </c>
      <c r="G34" s="134">
        <v>6862281.0099999998</v>
      </c>
      <c r="I34" s="134">
        <f t="shared" ref="I34:I35" si="1">G34/1000</f>
        <v>6862.2810099999997</v>
      </c>
    </row>
    <row r="35" spans="1:9" x14ac:dyDescent="0.25">
      <c r="A35" s="237">
        <f>A34+1</f>
        <v>12</v>
      </c>
      <c r="C35" s="14" t="s">
        <v>68</v>
      </c>
      <c r="E35" s="14" t="s">
        <v>69</v>
      </c>
      <c r="G35" s="242">
        <v>-6298200.7000000002</v>
      </c>
      <c r="I35" s="242">
        <f t="shared" si="1"/>
        <v>-6298.2007000000003</v>
      </c>
    </row>
    <row r="36" spans="1:9" x14ac:dyDescent="0.25">
      <c r="G36" s="134"/>
      <c r="I36" s="134"/>
    </row>
    <row r="37" spans="1:9" ht="15.75" thickBot="1" x14ac:dyDescent="0.3">
      <c r="A37" s="237">
        <f>A35+1</f>
        <v>13</v>
      </c>
      <c r="E37" s="14" t="s">
        <v>70</v>
      </c>
      <c r="G37" s="136">
        <f>SUM(G34:G35)</f>
        <v>564080.30999999959</v>
      </c>
      <c r="I37" s="136">
        <f>SUM(I34:I35)</f>
        <v>564.08030999999937</v>
      </c>
    </row>
    <row r="38" spans="1:9" ht="15.75" thickTop="1" x14ac:dyDescent="0.25">
      <c r="G38" s="135"/>
      <c r="I38" s="135"/>
    </row>
    <row r="39" spans="1:9" ht="15.75" thickBot="1" x14ac:dyDescent="0.3">
      <c r="A39" s="237">
        <f>A37+1</f>
        <v>14</v>
      </c>
      <c r="C39" s="14" t="s">
        <v>71</v>
      </c>
      <c r="E39" s="14" t="s">
        <v>72</v>
      </c>
      <c r="G39" s="136">
        <v>3795948.86</v>
      </c>
      <c r="I39" s="136">
        <f>G39/1000</f>
        <v>3795.94886</v>
      </c>
    </row>
    <row r="40" spans="1:9" ht="15.75" thickTop="1" x14ac:dyDescent="0.25">
      <c r="G40" s="135"/>
      <c r="I40" s="135"/>
    </row>
    <row r="41" spans="1:9" ht="15.75" thickBot="1" x14ac:dyDescent="0.3">
      <c r="A41" s="237">
        <f>A39+1</f>
        <v>15</v>
      </c>
      <c r="C41" s="14" t="s">
        <v>73</v>
      </c>
      <c r="E41" s="14" t="s">
        <v>74</v>
      </c>
      <c r="G41" s="136">
        <v>-860.07</v>
      </c>
      <c r="I41" s="136">
        <f>G41/1000</f>
        <v>-0.86007</v>
      </c>
    </row>
    <row r="42" spans="1:9" ht="15.75" thickTop="1" x14ac:dyDescent="0.25">
      <c r="G42" s="134"/>
      <c r="I42" s="134"/>
    </row>
    <row r="43" spans="1:9" ht="15.75" thickBot="1" x14ac:dyDescent="0.3">
      <c r="A43" s="237">
        <f>A41+1</f>
        <v>16</v>
      </c>
      <c r="E43" s="14" t="s">
        <v>75</v>
      </c>
      <c r="G43" s="136">
        <f>+'Page 19'!E23</f>
        <v>2117622</v>
      </c>
      <c r="I43" s="136">
        <f>G43/1000</f>
        <v>2117.6219999999998</v>
      </c>
    </row>
    <row r="44" spans="1:9" ht="15.75" thickTop="1" x14ac:dyDescent="0.25">
      <c r="G44" s="135"/>
      <c r="I44" s="135"/>
    </row>
    <row r="45" spans="1:9" ht="15.75" thickBot="1" x14ac:dyDescent="0.3">
      <c r="A45" s="237">
        <f>A43+1</f>
        <v>17</v>
      </c>
      <c r="E45" s="14" t="s">
        <v>76</v>
      </c>
      <c r="G45" s="136">
        <f>+'Page 20'!K33</f>
        <v>5735999</v>
      </c>
      <c r="I45" s="136">
        <f>G45/1000</f>
        <v>5735.9989999999998</v>
      </c>
    </row>
    <row r="46" spans="1:9" ht="15.75" thickTop="1" x14ac:dyDescent="0.25">
      <c r="G46" s="134"/>
      <c r="I46" s="134"/>
    </row>
    <row r="47" spans="1:9" x14ac:dyDescent="0.25">
      <c r="B47" s="14" t="s">
        <v>77</v>
      </c>
      <c r="G47" s="134"/>
      <c r="I47" s="134"/>
    </row>
    <row r="48" spans="1:9" x14ac:dyDescent="0.25">
      <c r="C48" s="14" t="s">
        <v>78</v>
      </c>
      <c r="G48" s="134"/>
      <c r="I48" s="134"/>
    </row>
    <row r="49" spans="1:9" x14ac:dyDescent="0.25">
      <c r="C49" s="14" t="s">
        <v>79</v>
      </c>
      <c r="G49" s="134"/>
      <c r="I49" s="134"/>
    </row>
    <row r="50" spans="1:9" x14ac:dyDescent="0.25">
      <c r="C50" s="14" t="s">
        <v>80</v>
      </c>
      <c r="G50" s="134"/>
      <c r="I50" s="134"/>
    </row>
    <row r="51" spans="1:9" x14ac:dyDescent="0.25">
      <c r="G51" s="135"/>
      <c r="I51" s="135"/>
    </row>
    <row r="52" spans="1:9" x14ac:dyDescent="0.25">
      <c r="G52" s="135"/>
      <c r="I52" s="135"/>
    </row>
    <row r="53" spans="1:9" x14ac:dyDescent="0.25">
      <c r="G53" s="135"/>
      <c r="I53" s="135"/>
    </row>
    <row r="54" spans="1:9" x14ac:dyDescent="0.25">
      <c r="G54" s="135"/>
      <c r="I54" s="135"/>
    </row>
    <row r="55" spans="1:9" x14ac:dyDescent="0.25">
      <c r="G55" s="135"/>
      <c r="I55" s="135"/>
    </row>
    <row r="56" spans="1:9" x14ac:dyDescent="0.25">
      <c r="G56" s="135"/>
      <c r="I56" s="135"/>
    </row>
    <row r="57" spans="1:9" x14ac:dyDescent="0.25">
      <c r="A57" s="14"/>
      <c r="F57" s="135"/>
      <c r="H57" s="135"/>
    </row>
    <row r="58" spans="1:9" x14ac:dyDescent="0.25">
      <c r="A58" s="14"/>
      <c r="F58" s="135"/>
      <c r="H58" s="135"/>
    </row>
    <row r="59" spans="1:9" x14ac:dyDescent="0.25">
      <c r="A59" s="14"/>
      <c r="F59" s="135"/>
      <c r="H59" s="135"/>
    </row>
    <row r="60" spans="1:9" x14ac:dyDescent="0.25">
      <c r="A60" s="14"/>
    </row>
    <row r="61" spans="1:9" x14ac:dyDescent="0.25">
      <c r="A61" s="14"/>
    </row>
    <row r="62" spans="1:9" x14ac:dyDescent="0.25">
      <c r="A62" s="14"/>
    </row>
    <row r="63" spans="1:9" x14ac:dyDescent="0.25">
      <c r="A63" s="14"/>
      <c r="F63" s="135"/>
      <c r="H63" s="135"/>
    </row>
    <row r="64" spans="1:9" x14ac:dyDescent="0.25">
      <c r="G64" s="135"/>
      <c r="I64" s="135"/>
    </row>
    <row r="65" spans="7:9" x14ac:dyDescent="0.25">
      <c r="G65" s="135"/>
      <c r="I65" s="135"/>
    </row>
    <row r="66" spans="7:9" x14ac:dyDescent="0.25">
      <c r="G66" s="135"/>
      <c r="I66" s="135"/>
    </row>
    <row r="67" spans="7:9" x14ac:dyDescent="0.25">
      <c r="G67" s="135"/>
      <c r="I67" s="135"/>
    </row>
    <row r="68" spans="7:9" x14ac:dyDescent="0.25">
      <c r="G68" s="135"/>
      <c r="I68" s="135"/>
    </row>
    <row r="69" spans="7:9" x14ac:dyDescent="0.25">
      <c r="G69" s="135"/>
      <c r="I69" s="135"/>
    </row>
    <row r="70" spans="7:9" x14ac:dyDescent="0.25">
      <c r="G70" s="135"/>
      <c r="I70" s="135"/>
    </row>
    <row r="71" spans="7:9" x14ac:dyDescent="0.25">
      <c r="G71" s="135"/>
      <c r="I71" s="135"/>
    </row>
    <row r="72" spans="7:9" x14ac:dyDescent="0.25">
      <c r="G72" s="135"/>
      <c r="I72" s="135"/>
    </row>
    <row r="73" spans="7:9" x14ac:dyDescent="0.25">
      <c r="G73" s="135"/>
      <c r="I73" s="135"/>
    </row>
    <row r="74" spans="7:9" x14ac:dyDescent="0.25">
      <c r="G74" s="135"/>
      <c r="I74" s="135"/>
    </row>
    <row r="75" spans="7:9" x14ac:dyDescent="0.25">
      <c r="G75" s="135"/>
      <c r="I75" s="135"/>
    </row>
    <row r="76" spans="7:9" x14ac:dyDescent="0.25">
      <c r="G76" s="135"/>
      <c r="I76" s="135"/>
    </row>
    <row r="77" spans="7:9" x14ac:dyDescent="0.25">
      <c r="G77" s="135"/>
      <c r="I77" s="135"/>
    </row>
    <row r="78" spans="7:9" x14ac:dyDescent="0.25">
      <c r="G78" s="135"/>
      <c r="I78" s="135"/>
    </row>
    <row r="79" spans="7:9" x14ac:dyDescent="0.25">
      <c r="G79" s="135"/>
      <c r="I79" s="135"/>
    </row>
    <row r="80" spans="7:9" x14ac:dyDescent="0.25">
      <c r="G80" s="135"/>
      <c r="I80" s="135"/>
    </row>
    <row r="81" spans="7:9" x14ac:dyDescent="0.25">
      <c r="G81" s="135"/>
      <c r="I81" s="135"/>
    </row>
    <row r="82" spans="7:9" x14ac:dyDescent="0.25">
      <c r="G82" s="135"/>
      <c r="I82" s="135"/>
    </row>
    <row r="83" spans="7:9" x14ac:dyDescent="0.25">
      <c r="G83" s="135"/>
      <c r="I83" s="135"/>
    </row>
    <row r="84" spans="7:9" x14ac:dyDescent="0.25">
      <c r="G84" s="135"/>
      <c r="I84" s="135"/>
    </row>
    <row r="85" spans="7:9" x14ac:dyDescent="0.25">
      <c r="G85" s="135"/>
      <c r="I85" s="135"/>
    </row>
    <row r="86" spans="7:9" x14ac:dyDescent="0.25">
      <c r="G86" s="135"/>
      <c r="I86" s="135"/>
    </row>
    <row r="87" spans="7:9" x14ac:dyDescent="0.25">
      <c r="G87" s="135"/>
      <c r="I87" s="135"/>
    </row>
    <row r="88" spans="7:9" x14ac:dyDescent="0.25">
      <c r="G88" s="135"/>
      <c r="I88" s="135"/>
    </row>
    <row r="89" spans="7:9" x14ac:dyDescent="0.25">
      <c r="G89" s="135"/>
      <c r="I89" s="135"/>
    </row>
    <row r="90" spans="7:9" x14ac:dyDescent="0.25">
      <c r="G90" s="135"/>
      <c r="I90" s="135"/>
    </row>
    <row r="91" spans="7:9" x14ac:dyDescent="0.25">
      <c r="G91" s="135"/>
      <c r="I91" s="135"/>
    </row>
    <row r="92" spans="7:9" x14ac:dyDescent="0.25">
      <c r="G92" s="135"/>
      <c r="I92" s="135"/>
    </row>
    <row r="93" spans="7:9" x14ac:dyDescent="0.25">
      <c r="G93" s="135"/>
      <c r="I93" s="135"/>
    </row>
    <row r="94" spans="7:9" x14ac:dyDescent="0.25">
      <c r="G94" s="135"/>
      <c r="I94" s="135"/>
    </row>
    <row r="95" spans="7:9" x14ac:dyDescent="0.25">
      <c r="G95" s="135"/>
      <c r="I95" s="135"/>
    </row>
    <row r="96" spans="7:9" x14ac:dyDescent="0.25">
      <c r="G96" s="135"/>
      <c r="I96" s="135"/>
    </row>
    <row r="97" spans="7:9" x14ac:dyDescent="0.25">
      <c r="G97" s="135"/>
      <c r="I97" s="135"/>
    </row>
    <row r="98" spans="7:9" x14ac:dyDescent="0.25">
      <c r="G98" s="135"/>
      <c r="I98" s="135"/>
    </row>
    <row r="99" spans="7:9" x14ac:dyDescent="0.25">
      <c r="G99" s="135"/>
      <c r="I99" s="135"/>
    </row>
    <row r="100" spans="7:9" x14ac:dyDescent="0.25">
      <c r="G100" s="135"/>
      <c r="I100" s="135"/>
    </row>
    <row r="101" spans="7:9" x14ac:dyDescent="0.25">
      <c r="G101" s="135"/>
      <c r="I101" s="135"/>
    </row>
    <row r="102" spans="7:9" x14ac:dyDescent="0.25">
      <c r="G102" s="135"/>
      <c r="I102" s="135"/>
    </row>
    <row r="103" spans="7:9" x14ac:dyDescent="0.25">
      <c r="G103" s="135"/>
      <c r="I103" s="135"/>
    </row>
    <row r="104" spans="7:9" x14ac:dyDescent="0.25">
      <c r="G104" s="135"/>
      <c r="I104" s="135"/>
    </row>
    <row r="105" spans="7:9" x14ac:dyDescent="0.25">
      <c r="G105" s="135"/>
      <c r="I105" s="135"/>
    </row>
    <row r="106" spans="7:9" x14ac:dyDescent="0.25">
      <c r="G106" s="135"/>
      <c r="I106" s="135"/>
    </row>
    <row r="107" spans="7:9" x14ac:dyDescent="0.25">
      <c r="G107" s="135"/>
      <c r="I107" s="135"/>
    </row>
    <row r="108" spans="7:9" x14ac:dyDescent="0.25">
      <c r="G108" s="135"/>
      <c r="I108" s="135"/>
    </row>
    <row r="109" spans="7:9" x14ac:dyDescent="0.25">
      <c r="G109" s="135"/>
      <c r="I109" s="135"/>
    </row>
    <row r="110" spans="7:9" x14ac:dyDescent="0.25">
      <c r="G110" s="135"/>
      <c r="I110" s="135"/>
    </row>
    <row r="111" spans="7:9" x14ac:dyDescent="0.25">
      <c r="G111" s="135"/>
      <c r="I111" s="135"/>
    </row>
    <row r="112" spans="7:9" x14ac:dyDescent="0.25">
      <c r="G112" s="135"/>
      <c r="I112" s="135"/>
    </row>
    <row r="113" spans="7:9" x14ac:dyDescent="0.25">
      <c r="G113" s="135"/>
      <c r="I113" s="135"/>
    </row>
    <row r="114" spans="7:9" x14ac:dyDescent="0.25">
      <c r="G114" s="135"/>
      <c r="I114" s="135"/>
    </row>
    <row r="115" spans="7:9" x14ac:dyDescent="0.25">
      <c r="G115" s="135"/>
      <c r="I115" s="135"/>
    </row>
    <row r="116" spans="7:9" x14ac:dyDescent="0.25">
      <c r="G116" s="135"/>
      <c r="I116" s="135"/>
    </row>
    <row r="117" spans="7:9" x14ac:dyDescent="0.25">
      <c r="G117" s="135"/>
      <c r="I117" s="135"/>
    </row>
    <row r="118" spans="7:9" x14ac:dyDescent="0.25">
      <c r="G118" s="135"/>
      <c r="I118" s="135"/>
    </row>
    <row r="119" spans="7:9" x14ac:dyDescent="0.25">
      <c r="G119" s="135"/>
      <c r="I119" s="135"/>
    </row>
    <row r="120" spans="7:9" x14ac:dyDescent="0.25">
      <c r="G120" s="135"/>
      <c r="I120" s="135"/>
    </row>
    <row r="121" spans="7:9" x14ac:dyDescent="0.25">
      <c r="G121" s="135"/>
      <c r="I121" s="135"/>
    </row>
    <row r="122" spans="7:9" x14ac:dyDescent="0.25">
      <c r="G122" s="135"/>
      <c r="I122" s="135"/>
    </row>
    <row r="123" spans="7:9" x14ac:dyDescent="0.25">
      <c r="G123" s="135"/>
      <c r="I123" s="135"/>
    </row>
    <row r="124" spans="7:9" x14ac:dyDescent="0.25">
      <c r="G124" s="135"/>
      <c r="I124" s="135"/>
    </row>
    <row r="125" spans="7:9" x14ac:dyDescent="0.25">
      <c r="G125" s="135"/>
      <c r="I125" s="135"/>
    </row>
    <row r="126" spans="7:9" x14ac:dyDescent="0.25">
      <c r="G126" s="135"/>
      <c r="I126" s="135"/>
    </row>
    <row r="127" spans="7:9" x14ac:dyDescent="0.25">
      <c r="G127" s="135"/>
      <c r="I127" s="135"/>
    </row>
    <row r="128" spans="7:9" x14ac:dyDescent="0.25">
      <c r="G128" s="135"/>
      <c r="I128" s="135"/>
    </row>
    <row r="129" spans="7:9" x14ac:dyDescent="0.25">
      <c r="G129" s="135"/>
      <c r="I129" s="135"/>
    </row>
    <row r="130" spans="7:9" x14ac:dyDescent="0.25">
      <c r="G130" s="135"/>
      <c r="I130" s="135"/>
    </row>
    <row r="131" spans="7:9" x14ac:dyDescent="0.25">
      <c r="G131" s="135"/>
      <c r="I131" s="135"/>
    </row>
    <row r="132" spans="7:9" x14ac:dyDescent="0.25">
      <c r="G132" s="135"/>
      <c r="I132" s="135"/>
    </row>
    <row r="133" spans="7:9" x14ac:dyDescent="0.25">
      <c r="G133" s="135"/>
      <c r="I133" s="135"/>
    </row>
    <row r="134" spans="7:9" x14ac:dyDescent="0.25">
      <c r="G134" s="135"/>
      <c r="I134" s="135"/>
    </row>
    <row r="135" spans="7:9" x14ac:dyDescent="0.25">
      <c r="G135" s="135"/>
      <c r="I135" s="135"/>
    </row>
    <row r="136" spans="7:9" x14ac:dyDescent="0.25">
      <c r="G136" s="135"/>
      <c r="I136" s="135"/>
    </row>
    <row r="137" spans="7:9" x14ac:dyDescent="0.25">
      <c r="G137" s="135"/>
      <c r="I137" s="135"/>
    </row>
    <row r="138" spans="7:9" x14ac:dyDescent="0.25">
      <c r="G138" s="135"/>
      <c r="I138" s="135"/>
    </row>
    <row r="139" spans="7:9" x14ac:dyDescent="0.25">
      <c r="G139" s="135"/>
      <c r="I139" s="135"/>
    </row>
    <row r="140" spans="7:9" x14ac:dyDescent="0.25">
      <c r="G140" s="135"/>
      <c r="I140" s="135"/>
    </row>
    <row r="141" spans="7:9" x14ac:dyDescent="0.25">
      <c r="G141" s="135"/>
      <c r="I141" s="135"/>
    </row>
    <row r="142" spans="7:9" x14ac:dyDescent="0.25">
      <c r="G142" s="135"/>
      <c r="I142" s="135"/>
    </row>
    <row r="143" spans="7:9" x14ac:dyDescent="0.25">
      <c r="G143" s="135"/>
      <c r="I143" s="135"/>
    </row>
    <row r="144" spans="7:9" x14ac:dyDescent="0.25">
      <c r="G144" s="135"/>
      <c r="I144" s="135"/>
    </row>
    <row r="145" spans="7:9" x14ac:dyDescent="0.25">
      <c r="G145" s="135"/>
      <c r="I145" s="135"/>
    </row>
    <row r="146" spans="7:9" x14ac:dyDescent="0.25">
      <c r="G146" s="135"/>
      <c r="I146" s="135"/>
    </row>
    <row r="147" spans="7:9" x14ac:dyDescent="0.25">
      <c r="G147" s="135"/>
      <c r="I147" s="135"/>
    </row>
    <row r="148" spans="7:9" x14ac:dyDescent="0.25">
      <c r="G148" s="135"/>
      <c r="I148" s="135"/>
    </row>
    <row r="149" spans="7:9" x14ac:dyDescent="0.25">
      <c r="G149" s="135"/>
      <c r="I149" s="135"/>
    </row>
    <row r="150" spans="7:9" x14ac:dyDescent="0.25">
      <c r="G150" s="135"/>
      <c r="I150" s="135"/>
    </row>
    <row r="151" spans="7:9" x14ac:dyDescent="0.25">
      <c r="G151" s="135"/>
      <c r="I151" s="135"/>
    </row>
    <row r="152" spans="7:9" x14ac:dyDescent="0.25">
      <c r="G152" s="135"/>
      <c r="I152" s="135"/>
    </row>
    <row r="153" spans="7:9" x14ac:dyDescent="0.25">
      <c r="G153" s="135"/>
      <c r="I153" s="135"/>
    </row>
    <row r="154" spans="7:9" x14ac:dyDescent="0.25">
      <c r="G154" s="135"/>
    </row>
    <row r="155" spans="7:9" x14ac:dyDescent="0.25">
      <c r="G155" s="135"/>
    </row>
    <row r="156" spans="7:9" x14ac:dyDescent="0.25">
      <c r="G156" s="135"/>
    </row>
    <row r="157" spans="7:9" x14ac:dyDescent="0.25">
      <c r="G157" s="135"/>
    </row>
    <row r="158" spans="7:9" x14ac:dyDescent="0.25">
      <c r="G158" s="135"/>
    </row>
    <row r="159" spans="7:9" x14ac:dyDescent="0.25">
      <c r="G159" s="135"/>
    </row>
    <row r="160" spans="7:9" x14ac:dyDescent="0.25">
      <c r="G160" s="135"/>
    </row>
    <row r="161" spans="7:7" x14ac:dyDescent="0.25">
      <c r="G161" s="135"/>
    </row>
  </sheetData>
  <mergeCells count="7">
    <mergeCell ref="A10:I10"/>
    <mergeCell ref="A3:I3"/>
    <mergeCell ref="A4:I4"/>
    <mergeCell ref="A5:I5"/>
    <mergeCell ref="A6:I6"/>
    <mergeCell ref="A7:I7"/>
    <mergeCell ref="A8:I8"/>
  </mergeCells>
  <pageMargins left="0.7" right="0.7" top="0.60958333333333337" bottom="0.75" header="0.3" footer="0.75"/>
  <pageSetup scale="75" orientation="portrait" r:id="rId1"/>
  <headerFooter>
    <oddHeader>&amp;RPage &amp;P of &amp;N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70"/>
  <sheetViews>
    <sheetView view="pageLayout" zoomScaleNormal="100" workbookViewId="0">
      <selection sqref="A1:K1"/>
    </sheetView>
  </sheetViews>
  <sheetFormatPr defaultRowHeight="15" x14ac:dyDescent="0.25"/>
  <cols>
    <col min="1" max="1" width="5.7109375" customWidth="1"/>
    <col min="2" max="2" width="1.7109375" customWidth="1"/>
    <col min="3" max="3" width="15.7109375" customWidth="1"/>
    <col min="4" max="4" width="1.7109375" customWidth="1"/>
    <col min="5" max="5" width="19.5703125" customWidth="1"/>
    <col min="6" max="6" width="1.7109375" customWidth="1"/>
    <col min="7" max="7" width="16.7109375" customWidth="1"/>
    <col min="8" max="8" width="1.7109375" customWidth="1"/>
    <col min="9" max="9" width="16.7109375" customWidth="1"/>
    <col min="10" max="10" width="1.7109375" customWidth="1"/>
    <col min="11" max="11" width="16.7109375" customWidth="1"/>
    <col min="13" max="13" width="57.42578125" bestFit="1" customWidth="1"/>
    <col min="24" max="24" width="11.7109375" bestFit="1" customWidth="1"/>
    <col min="25" max="25" width="10.85546875" bestFit="1" customWidth="1"/>
    <col min="28" max="28" width="12.140625" customWidth="1"/>
  </cols>
  <sheetData>
    <row r="1" spans="1:13" x14ac:dyDescent="0.25">
      <c r="A1" s="263" t="s">
        <v>0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</row>
    <row r="2" spans="1:13" x14ac:dyDescent="0.25">
      <c r="A2" s="263" t="s">
        <v>1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13" x14ac:dyDescent="0.25">
      <c r="A3" s="263" t="s">
        <v>304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</row>
    <row r="4" spans="1:13" x14ac:dyDescent="0.25">
      <c r="A4" s="261" t="s">
        <v>3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</row>
    <row r="5" spans="1:13" x14ac:dyDescent="0.25">
      <c r="A5" s="263" t="s">
        <v>4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</row>
    <row r="6" spans="1:13" x14ac:dyDescent="0.25">
      <c r="A6" s="263" t="s">
        <v>5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3" x14ac:dyDescent="0.25">
      <c r="A8" s="262" t="s">
        <v>6</v>
      </c>
      <c r="B8" s="262"/>
      <c r="C8" s="262"/>
      <c r="D8" s="262"/>
      <c r="E8" s="262"/>
      <c r="F8" s="262"/>
      <c r="G8" s="262"/>
      <c r="H8" s="262"/>
      <c r="I8" s="262"/>
      <c r="J8" s="262"/>
      <c r="K8" s="262"/>
    </row>
    <row r="9" spans="1:13" x14ac:dyDescent="0.25">
      <c r="A9" s="1"/>
      <c r="E9" s="1" t="s">
        <v>310</v>
      </c>
      <c r="G9" s="1" t="s">
        <v>311</v>
      </c>
    </row>
    <row r="10" spans="1:13" x14ac:dyDescent="0.25">
      <c r="A10" s="2" t="s">
        <v>8</v>
      </c>
      <c r="C10" s="2" t="s">
        <v>201</v>
      </c>
      <c r="E10" s="2" t="s">
        <v>76</v>
      </c>
      <c r="G10" s="2" t="s">
        <v>76</v>
      </c>
      <c r="I10" s="2" t="s">
        <v>20</v>
      </c>
      <c r="K10" s="2" t="s">
        <v>43</v>
      </c>
    </row>
    <row r="11" spans="1:13" x14ac:dyDescent="0.25">
      <c r="C11" s="13" t="s">
        <v>12</v>
      </c>
      <c r="E11" s="13" t="s">
        <v>13</v>
      </c>
      <c r="G11" s="13" t="s">
        <v>14</v>
      </c>
      <c r="I11" s="13" t="s">
        <v>47</v>
      </c>
      <c r="K11" s="13" t="s">
        <v>140</v>
      </c>
    </row>
    <row r="12" spans="1:13" x14ac:dyDescent="0.25">
      <c r="C12" s="64"/>
      <c r="E12" s="64"/>
      <c r="G12" s="64"/>
      <c r="I12" s="64" t="s">
        <v>312</v>
      </c>
      <c r="K12" s="64"/>
    </row>
    <row r="13" spans="1:13" x14ac:dyDescent="0.25">
      <c r="A13" s="1">
        <v>1</v>
      </c>
      <c r="C13" s="92" t="s">
        <v>206</v>
      </c>
      <c r="E13" s="243">
        <v>718716.66</v>
      </c>
      <c r="F13" s="243"/>
      <c r="G13" s="243">
        <v>313630.59999999998</v>
      </c>
      <c r="H13" s="178"/>
      <c r="I13" s="178">
        <f>E13+G13</f>
        <v>1032347.26</v>
      </c>
      <c r="J13" s="132"/>
      <c r="K13" s="132"/>
      <c r="M13" s="201"/>
    </row>
    <row r="14" spans="1:13" x14ac:dyDescent="0.25">
      <c r="A14" s="1">
        <f>A13+1</f>
        <v>2</v>
      </c>
      <c r="C14" s="92" t="s">
        <v>207</v>
      </c>
      <c r="E14" s="243">
        <v>696883.63</v>
      </c>
      <c r="F14" s="243"/>
      <c r="G14" s="243">
        <v>315624.65999999997</v>
      </c>
      <c r="H14" s="178"/>
      <c r="I14" s="178">
        <f t="shared" ref="I14:I24" si="0">E14+G14</f>
        <v>1012508.29</v>
      </c>
      <c r="J14" s="132"/>
      <c r="K14" s="132"/>
      <c r="M14" s="236"/>
    </row>
    <row r="15" spans="1:13" x14ac:dyDescent="0.25">
      <c r="A15" s="1">
        <f t="shared" ref="A15:A24" si="1">A14+1</f>
        <v>3</v>
      </c>
      <c r="C15" s="92" t="s">
        <v>208</v>
      </c>
      <c r="E15" s="243">
        <v>555166.34</v>
      </c>
      <c r="F15" s="243"/>
      <c r="G15" s="243">
        <v>240458.43</v>
      </c>
      <c r="H15" s="178"/>
      <c r="I15" s="178">
        <f t="shared" si="0"/>
        <v>795624.77</v>
      </c>
      <c r="J15" s="132"/>
      <c r="K15" s="132"/>
      <c r="M15" s="183"/>
    </row>
    <row r="16" spans="1:13" x14ac:dyDescent="0.25">
      <c r="A16" s="1">
        <f t="shared" si="1"/>
        <v>4</v>
      </c>
      <c r="C16" s="92" t="s">
        <v>209</v>
      </c>
      <c r="E16" s="243">
        <v>411423.87</v>
      </c>
      <c r="F16" s="243"/>
      <c r="G16" s="243">
        <v>170697.19</v>
      </c>
      <c r="H16" s="178"/>
      <c r="I16" s="178">
        <f t="shared" si="0"/>
        <v>582121.06000000006</v>
      </c>
      <c r="J16" s="132"/>
      <c r="K16" s="132"/>
      <c r="M16" s="183"/>
    </row>
    <row r="17" spans="1:13" x14ac:dyDescent="0.25">
      <c r="A17" s="1">
        <f t="shared" si="1"/>
        <v>5</v>
      </c>
      <c r="C17" s="92" t="s">
        <v>210</v>
      </c>
      <c r="E17" s="243">
        <v>257231.67</v>
      </c>
      <c r="F17" s="243"/>
      <c r="G17" s="243">
        <v>106170.86</v>
      </c>
      <c r="H17" s="178"/>
      <c r="I17" s="178">
        <f t="shared" si="0"/>
        <v>363402.53</v>
      </c>
      <c r="J17" s="132"/>
      <c r="K17" s="132"/>
      <c r="M17" s="183"/>
    </row>
    <row r="18" spans="1:13" x14ac:dyDescent="0.25">
      <c r="A18" s="1">
        <f t="shared" si="1"/>
        <v>6</v>
      </c>
      <c r="C18" s="92" t="s">
        <v>211</v>
      </c>
      <c r="E18" s="243">
        <v>233183.19</v>
      </c>
      <c r="F18" s="243"/>
      <c r="G18" s="243">
        <v>92938.59</v>
      </c>
      <c r="H18" s="178"/>
      <c r="I18" s="178">
        <f t="shared" si="0"/>
        <v>326121.78000000003</v>
      </c>
      <c r="J18" s="132"/>
      <c r="K18" s="132"/>
      <c r="M18" s="183"/>
    </row>
    <row r="19" spans="1:13" x14ac:dyDescent="0.25">
      <c r="A19" s="1">
        <f t="shared" si="1"/>
        <v>7</v>
      </c>
      <c r="C19" s="92" t="s">
        <v>212</v>
      </c>
      <c r="E19" s="243">
        <v>216038.47</v>
      </c>
      <c r="F19" s="243"/>
      <c r="G19" s="243">
        <v>84847.69</v>
      </c>
      <c r="H19" s="178"/>
      <c r="I19" s="178">
        <f t="shared" si="0"/>
        <v>300886.16000000003</v>
      </c>
      <c r="J19" s="132"/>
      <c r="K19" s="132"/>
      <c r="M19" s="183"/>
    </row>
    <row r="20" spans="1:13" x14ac:dyDescent="0.25">
      <c r="A20" s="1">
        <f t="shared" si="1"/>
        <v>8</v>
      </c>
      <c r="C20" s="92" t="s">
        <v>213</v>
      </c>
      <c r="E20" s="243">
        <v>200009.76</v>
      </c>
      <c r="F20" s="243"/>
      <c r="G20" s="243">
        <v>78781.63</v>
      </c>
      <c r="H20" s="178"/>
      <c r="I20" s="178">
        <f t="shared" si="0"/>
        <v>278791.39</v>
      </c>
      <c r="J20" s="132"/>
      <c r="K20" s="132"/>
      <c r="M20" s="183"/>
    </row>
    <row r="21" spans="1:13" x14ac:dyDescent="0.25">
      <c r="A21" s="1">
        <f t="shared" si="1"/>
        <v>9</v>
      </c>
      <c r="C21" s="92" t="s">
        <v>214</v>
      </c>
      <c r="E21" s="243">
        <v>194594.96</v>
      </c>
      <c r="F21" s="243"/>
      <c r="G21" s="243">
        <v>78243.199999999997</v>
      </c>
      <c r="H21" s="178"/>
      <c r="I21" s="178">
        <f t="shared" si="0"/>
        <v>272838.15999999997</v>
      </c>
      <c r="J21" s="132"/>
      <c r="K21" s="132"/>
      <c r="M21" s="183"/>
    </row>
    <row r="22" spans="1:13" x14ac:dyDescent="0.25">
      <c r="A22" s="1">
        <f t="shared" si="1"/>
        <v>10</v>
      </c>
      <c r="C22" s="92" t="s">
        <v>215</v>
      </c>
      <c r="E22" s="243">
        <v>204452.03</v>
      </c>
      <c r="F22" s="243"/>
      <c r="G22" s="243">
        <v>82232.55</v>
      </c>
      <c r="H22" s="178"/>
      <c r="I22" s="178">
        <f t="shared" si="0"/>
        <v>286684.58</v>
      </c>
      <c r="J22" s="132"/>
      <c r="K22" s="132"/>
      <c r="M22" s="183"/>
    </row>
    <row r="23" spans="1:13" x14ac:dyDescent="0.25">
      <c r="A23" s="1">
        <f t="shared" si="1"/>
        <v>11</v>
      </c>
      <c r="C23" s="92" t="s">
        <v>216</v>
      </c>
      <c r="E23" s="243">
        <v>246402.7</v>
      </c>
      <c r="F23" s="243"/>
      <c r="G23" s="243">
        <v>100406.21</v>
      </c>
      <c r="H23" s="178"/>
      <c r="I23" s="178">
        <f t="shared" si="0"/>
        <v>346808.91000000003</v>
      </c>
      <c r="J23" s="132"/>
      <c r="K23" s="132"/>
      <c r="M23" s="183"/>
    </row>
    <row r="24" spans="1:13" x14ac:dyDescent="0.25">
      <c r="A24" s="1">
        <f t="shared" si="1"/>
        <v>12</v>
      </c>
      <c r="C24" s="92" t="s">
        <v>217</v>
      </c>
      <c r="E24" s="244">
        <v>614206.57999999996</v>
      </c>
      <c r="F24" s="243"/>
      <c r="G24" s="244">
        <v>263890.63</v>
      </c>
      <c r="H24" s="178"/>
      <c r="I24" s="179">
        <f t="shared" si="0"/>
        <v>878097.21</v>
      </c>
      <c r="J24" s="132"/>
      <c r="K24" s="132"/>
      <c r="M24" s="183"/>
    </row>
    <row r="25" spans="1:13" x14ac:dyDescent="0.25">
      <c r="A25" s="1"/>
      <c r="E25" s="178"/>
      <c r="F25" s="178"/>
      <c r="G25" s="178"/>
      <c r="H25" s="178"/>
      <c r="I25" s="178"/>
      <c r="J25" s="132"/>
      <c r="K25" s="132"/>
    </row>
    <row r="26" spans="1:13" ht="15.75" thickBot="1" x14ac:dyDescent="0.3">
      <c r="A26" s="1">
        <f>A24+1</f>
        <v>13</v>
      </c>
      <c r="C26" t="s">
        <v>20</v>
      </c>
      <c r="E26" s="180">
        <f>SUM(E13:E24)</f>
        <v>4548309.8599999994</v>
      </c>
      <c r="F26" s="178"/>
      <c r="G26" s="180">
        <f>SUM(G13:G24)</f>
        <v>1927922.2399999998</v>
      </c>
      <c r="H26" s="178"/>
      <c r="I26" s="180">
        <f>SUM(I13:I24)</f>
        <v>6476232.1000000006</v>
      </c>
      <c r="J26" s="132"/>
      <c r="K26" s="132">
        <f>I26</f>
        <v>6476232.1000000006</v>
      </c>
    </row>
    <row r="27" spans="1:13" ht="15.75" thickTop="1" x14ac:dyDescent="0.25">
      <c r="A27" s="1"/>
      <c r="E27" s="93"/>
      <c r="F27" s="93"/>
      <c r="G27" s="93"/>
      <c r="H27" s="93"/>
      <c r="I27" s="93"/>
    </row>
    <row r="28" spans="1:13" x14ac:dyDescent="0.25">
      <c r="A28" s="1">
        <f>A26+1</f>
        <v>14</v>
      </c>
      <c r="C28" t="s">
        <v>313</v>
      </c>
      <c r="E28" s="93"/>
      <c r="F28" s="93"/>
      <c r="G28" s="93"/>
      <c r="H28" s="93"/>
      <c r="I28" s="93"/>
    </row>
    <row r="29" spans="1:13" x14ac:dyDescent="0.25">
      <c r="A29" s="1"/>
      <c r="E29" s="93"/>
      <c r="F29" s="93"/>
      <c r="G29" s="93"/>
      <c r="H29" s="93"/>
      <c r="I29" s="93"/>
    </row>
    <row r="30" spans="1:13" x14ac:dyDescent="0.25">
      <c r="A30" s="1">
        <f>A28+1</f>
        <v>15</v>
      </c>
      <c r="C30" t="s">
        <v>165</v>
      </c>
      <c r="E30" s="178">
        <v>16605183.609999999</v>
      </c>
      <c r="F30" s="93"/>
      <c r="G30" s="94">
        <f>ROUND(E30/E33,4)</f>
        <v>0.1143</v>
      </c>
      <c r="H30" s="93"/>
      <c r="I30" s="93"/>
    </row>
    <row r="31" spans="1:13" x14ac:dyDescent="0.25">
      <c r="A31" s="1">
        <f>A30+1</f>
        <v>16</v>
      </c>
      <c r="C31" t="s">
        <v>166</v>
      </c>
      <c r="E31" s="179">
        <v>128665244.73999999</v>
      </c>
      <c r="F31" s="93"/>
      <c r="G31" s="95">
        <f>ROUND(E31/E33,4)</f>
        <v>0.88570000000000004</v>
      </c>
      <c r="H31" s="93"/>
      <c r="I31" s="93"/>
      <c r="K31" s="90">
        <f>G31</f>
        <v>0.88570000000000004</v>
      </c>
      <c r="M31" s="128"/>
    </row>
    <row r="32" spans="1:13" x14ac:dyDescent="0.25">
      <c r="A32" s="1"/>
      <c r="E32" s="132"/>
    </row>
    <row r="33" spans="1:11" ht="15.75" thickBot="1" x14ac:dyDescent="0.3">
      <c r="A33" s="1">
        <f>A31+1</f>
        <v>17</v>
      </c>
      <c r="C33" t="s">
        <v>20</v>
      </c>
      <c r="E33" s="180">
        <f>SUM(E30:E31)</f>
        <v>145270428.34999999</v>
      </c>
      <c r="G33" s="91">
        <f>SUM(G30:G31)</f>
        <v>1</v>
      </c>
      <c r="K33" s="7">
        <f>ROUND(K26*K31,0)</f>
        <v>5735999</v>
      </c>
    </row>
    <row r="34" spans="1:11" ht="15.75" thickTop="1" x14ac:dyDescent="0.25">
      <c r="A34" s="1"/>
    </row>
    <row r="35" spans="1:11" x14ac:dyDescent="0.25">
      <c r="A35" s="1"/>
    </row>
    <row r="36" spans="1:11" x14ac:dyDescent="0.25">
      <c r="A36" s="1"/>
      <c r="C36" t="s">
        <v>77</v>
      </c>
    </row>
    <row r="37" spans="1:11" x14ac:dyDescent="0.25">
      <c r="A37" s="1"/>
      <c r="C37" t="s">
        <v>314</v>
      </c>
    </row>
    <row r="38" spans="1:11" x14ac:dyDescent="0.25">
      <c r="A38" s="1"/>
    </row>
    <row r="39" spans="1:11" x14ac:dyDescent="0.25">
      <c r="A39" s="1"/>
    </row>
    <row r="40" spans="1:11" x14ac:dyDescent="0.25">
      <c r="A40" s="1"/>
    </row>
    <row r="41" spans="1:11" x14ac:dyDescent="0.25">
      <c r="A41" s="1"/>
    </row>
    <row r="42" spans="1:11" x14ac:dyDescent="0.25">
      <c r="A42" s="1"/>
    </row>
    <row r="43" spans="1:11" x14ac:dyDescent="0.25">
      <c r="A43" s="1"/>
    </row>
    <row r="44" spans="1:11" x14ac:dyDescent="0.25">
      <c r="A44" s="1"/>
    </row>
    <row r="45" spans="1:11" x14ac:dyDescent="0.25">
      <c r="A45" s="1"/>
    </row>
    <row r="46" spans="1:11" x14ac:dyDescent="0.25">
      <c r="A46" s="1"/>
    </row>
    <row r="47" spans="1:11" x14ac:dyDescent="0.25">
      <c r="A47" s="1"/>
    </row>
    <row r="48" spans="1:1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</sheetData>
  <mergeCells count="7">
    <mergeCell ref="A6:K6"/>
    <mergeCell ref="A8:K8"/>
    <mergeCell ref="A1:K1"/>
    <mergeCell ref="A2:K2"/>
    <mergeCell ref="A3:K3"/>
    <mergeCell ref="A4:K4"/>
    <mergeCell ref="A5:K5"/>
  </mergeCells>
  <pageMargins left="0.7" right="0.7" top="0.75" bottom="0.75" header="0.3" footer="0.3"/>
  <pageSetup scale="82" orientation="portrait" r:id="rId1"/>
  <headerFooter>
    <oddHeader>&amp;RPage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54"/>
  <sheetViews>
    <sheetView view="pageLayout" zoomScaleNormal="100" workbookViewId="0"/>
  </sheetViews>
  <sheetFormatPr defaultRowHeight="15" x14ac:dyDescent="0.25"/>
  <cols>
    <col min="1" max="1" width="5.7109375" style="1" customWidth="1"/>
    <col min="2" max="2" width="1.85546875" customWidth="1"/>
    <col min="3" max="3" width="23.7109375" customWidth="1"/>
    <col min="4" max="4" width="1.7109375" customWidth="1"/>
    <col min="5" max="5" width="60.7109375" customWidth="1"/>
    <col min="6" max="6" width="1.7109375" customWidth="1"/>
    <col min="7" max="7" width="12.7109375" customWidth="1"/>
    <col min="8" max="8" width="1.7109375" customWidth="1"/>
    <col min="9" max="9" width="15.7109375" customWidth="1"/>
    <col min="10" max="10" width="1.7109375" customWidth="1"/>
    <col min="11" max="11" width="15.7109375" customWidth="1"/>
    <col min="12" max="12" width="1.7109375" customWidth="1"/>
    <col min="13" max="13" width="15.7109375" customWidth="1"/>
  </cols>
  <sheetData>
    <row r="1" spans="1:13" x14ac:dyDescent="0.25">
      <c r="G1" s="8"/>
    </row>
    <row r="2" spans="1:13" x14ac:dyDescent="0.25">
      <c r="G2" s="8"/>
    </row>
    <row r="3" spans="1:13" x14ac:dyDescent="0.25">
      <c r="A3" s="263" t="s">
        <v>0</v>
      </c>
      <c r="B3" s="263"/>
      <c r="C3" s="263"/>
      <c r="D3" s="263"/>
      <c r="E3" s="263"/>
      <c r="F3" s="263"/>
      <c r="G3" s="263"/>
    </row>
    <row r="4" spans="1:13" x14ac:dyDescent="0.25">
      <c r="A4" s="263" t="s">
        <v>1</v>
      </c>
      <c r="B4" s="263"/>
      <c r="C4" s="263"/>
      <c r="D4" s="263"/>
      <c r="E4" s="263"/>
      <c r="F4" s="263"/>
      <c r="G4" s="263"/>
      <c r="H4" s="10"/>
      <c r="I4" s="10"/>
      <c r="J4" s="10"/>
      <c r="K4" s="10"/>
    </row>
    <row r="5" spans="1:13" x14ac:dyDescent="0.25">
      <c r="A5" s="263" t="s">
        <v>81</v>
      </c>
      <c r="B5" s="263"/>
      <c r="C5" s="263"/>
      <c r="D5" s="263"/>
      <c r="E5" s="263"/>
      <c r="F5" s="263"/>
      <c r="G5" s="263"/>
      <c r="H5" s="10"/>
      <c r="I5" s="10"/>
      <c r="J5" s="10"/>
      <c r="K5" s="10"/>
    </row>
    <row r="6" spans="1:13" x14ac:dyDescent="0.25">
      <c r="A6" s="261" t="s">
        <v>3</v>
      </c>
      <c r="B6" s="261"/>
      <c r="C6" s="261"/>
      <c r="D6" s="261"/>
      <c r="E6" s="261"/>
      <c r="F6" s="261"/>
      <c r="G6" s="261"/>
      <c r="H6" s="10"/>
      <c r="I6" s="10"/>
      <c r="J6" s="10"/>
      <c r="K6" s="10"/>
    </row>
    <row r="7" spans="1:13" x14ac:dyDescent="0.25">
      <c r="A7" s="263" t="s">
        <v>4</v>
      </c>
      <c r="B7" s="263"/>
      <c r="C7" s="263"/>
      <c r="D7" s="263"/>
      <c r="E7" s="263"/>
      <c r="F7" s="263"/>
      <c r="G7" s="263"/>
      <c r="H7" s="10"/>
      <c r="I7" s="10"/>
      <c r="J7" s="10"/>
      <c r="K7" s="10"/>
    </row>
    <row r="8" spans="1:13" x14ac:dyDescent="0.25">
      <c r="A8" s="261" t="s">
        <v>5</v>
      </c>
      <c r="B8" s="261"/>
      <c r="C8" s="261"/>
      <c r="D8" s="261"/>
      <c r="E8" s="261"/>
      <c r="F8" s="261"/>
      <c r="G8" s="261"/>
      <c r="H8" s="10"/>
      <c r="I8" s="10"/>
      <c r="J8" s="10"/>
      <c r="K8" s="10"/>
    </row>
    <row r="9" spans="1:13" x14ac:dyDescent="0.25">
      <c r="B9" s="1"/>
      <c r="C9" s="1"/>
      <c r="D9" s="1"/>
      <c r="E9" s="1"/>
      <c r="F9" s="1"/>
      <c r="G9" s="1"/>
      <c r="H9" s="10"/>
      <c r="I9" s="10"/>
      <c r="J9" s="10"/>
      <c r="K9" s="10"/>
    </row>
    <row r="10" spans="1:13" x14ac:dyDescent="0.25">
      <c r="A10" s="262" t="s">
        <v>6</v>
      </c>
      <c r="B10" s="262"/>
      <c r="C10" s="262"/>
      <c r="D10" s="262"/>
      <c r="E10" s="262"/>
      <c r="F10" s="262"/>
      <c r="G10" s="262"/>
      <c r="H10" s="10"/>
      <c r="I10" s="10"/>
      <c r="J10" s="10"/>
      <c r="K10" s="10"/>
    </row>
    <row r="11" spans="1:13" x14ac:dyDescent="0.25">
      <c r="C11" s="10"/>
      <c r="D11" s="10"/>
      <c r="E11" s="10"/>
      <c r="F11" s="10"/>
      <c r="G11" s="1" t="s">
        <v>82</v>
      </c>
      <c r="H11" s="10"/>
      <c r="I11" s="140"/>
      <c r="J11" s="10"/>
      <c r="K11" s="10"/>
      <c r="L11" s="1"/>
      <c r="M11" s="1"/>
    </row>
    <row r="12" spans="1:13" x14ac:dyDescent="0.25">
      <c r="A12" s="1" t="s">
        <v>7</v>
      </c>
      <c r="C12" s="1"/>
      <c r="D12" s="1"/>
      <c r="E12" s="1"/>
      <c r="F12" s="1"/>
      <c r="G12" s="1" t="s">
        <v>43</v>
      </c>
      <c r="H12" s="1"/>
      <c r="I12" s="140"/>
      <c r="J12" s="1"/>
      <c r="K12" s="1"/>
      <c r="L12" s="1"/>
      <c r="M12" s="1"/>
    </row>
    <row r="13" spans="1:13" x14ac:dyDescent="0.25">
      <c r="A13" s="2" t="s">
        <v>8</v>
      </c>
      <c r="C13" s="2" t="s">
        <v>45</v>
      </c>
      <c r="D13" s="1"/>
      <c r="E13" s="2" t="s">
        <v>83</v>
      </c>
      <c r="F13" s="1"/>
      <c r="G13" s="2" t="s">
        <v>46</v>
      </c>
      <c r="H13" s="1"/>
      <c r="I13" s="140"/>
      <c r="J13" s="1"/>
      <c r="K13" s="1"/>
      <c r="L13" s="1"/>
      <c r="M13" s="1"/>
    </row>
    <row r="14" spans="1:13" x14ac:dyDescent="0.25">
      <c r="C14" s="13" t="s">
        <v>12</v>
      </c>
      <c r="E14" s="13" t="s">
        <v>13</v>
      </c>
      <c r="G14" s="13" t="s">
        <v>14</v>
      </c>
    </row>
    <row r="15" spans="1:13" x14ac:dyDescent="0.25">
      <c r="C15" s="64"/>
      <c r="G15" s="138"/>
    </row>
    <row r="16" spans="1:13" ht="15.75" thickBot="1" x14ac:dyDescent="0.3">
      <c r="A16" s="1">
        <v>1</v>
      </c>
      <c r="C16" t="s">
        <v>84</v>
      </c>
      <c r="E16" t="s">
        <v>85</v>
      </c>
      <c r="G16" s="136">
        <v>73.100372359801668</v>
      </c>
      <c r="I16" s="235"/>
    </row>
    <row r="17" spans="1:13" ht="15.75" thickTop="1" x14ac:dyDescent="0.25">
      <c r="E17" s="104"/>
      <c r="G17" s="135"/>
    </row>
    <row r="18" spans="1:13" ht="15.75" thickBot="1" x14ac:dyDescent="0.3">
      <c r="A18" s="1">
        <f>A16+1</f>
        <v>2</v>
      </c>
      <c r="C18" t="s">
        <v>22</v>
      </c>
      <c r="E18" t="s">
        <v>86</v>
      </c>
      <c r="G18" s="136">
        <v>79.510008349596376</v>
      </c>
    </row>
    <row r="19" spans="1:13" ht="15.75" thickTop="1" x14ac:dyDescent="0.25">
      <c r="E19" s="104"/>
      <c r="G19" s="135"/>
    </row>
    <row r="20" spans="1:13" ht="15.75" thickBot="1" x14ac:dyDescent="0.3">
      <c r="A20" s="1">
        <f>A18+1</f>
        <v>3</v>
      </c>
      <c r="C20" t="s">
        <v>87</v>
      </c>
      <c r="E20" s="14" t="s">
        <v>88</v>
      </c>
      <c r="G20" s="136">
        <v>33.725094518871785</v>
      </c>
    </row>
    <row r="21" spans="1:13" ht="15.75" thickTop="1" x14ac:dyDescent="0.25">
      <c r="E21" s="104"/>
      <c r="G21" s="135"/>
    </row>
    <row r="22" spans="1:13" x14ac:dyDescent="0.25">
      <c r="C22" t="s">
        <v>89</v>
      </c>
      <c r="E22" s="104"/>
      <c r="G22" s="134"/>
    </row>
    <row r="23" spans="1:13" x14ac:dyDescent="0.25">
      <c r="A23" s="1">
        <f>A20+1</f>
        <v>4</v>
      </c>
      <c r="C23" t="s">
        <v>90</v>
      </c>
      <c r="E23" s="14" t="s">
        <v>91</v>
      </c>
      <c r="G23" s="134">
        <v>5.7839334288861863</v>
      </c>
    </row>
    <row r="24" spans="1:13" x14ac:dyDescent="0.25">
      <c r="A24" s="1">
        <f>A23+1</f>
        <v>5</v>
      </c>
      <c r="C24" t="s">
        <v>92</v>
      </c>
      <c r="E24" s="14" t="s">
        <v>93</v>
      </c>
      <c r="G24" s="139">
        <v>6.1560848012907501</v>
      </c>
      <c r="K24" s="133"/>
    </row>
    <row r="25" spans="1:13" x14ac:dyDescent="0.25">
      <c r="A25" s="1">
        <f t="shared" ref="A25:A28" si="0">A24+1</f>
        <v>6</v>
      </c>
      <c r="C25" t="s">
        <v>94</v>
      </c>
      <c r="E25" s="14" t="s">
        <v>95</v>
      </c>
      <c r="G25" s="139">
        <v>228</v>
      </c>
      <c r="H25" s="5"/>
      <c r="I25" s="3"/>
      <c r="J25" s="5"/>
      <c r="K25" s="5"/>
      <c r="L25" s="5"/>
      <c r="M25" s="5"/>
    </row>
    <row r="26" spans="1:13" x14ac:dyDescent="0.25">
      <c r="A26" s="1">
        <f t="shared" si="0"/>
        <v>7</v>
      </c>
      <c r="C26" t="s">
        <v>96</v>
      </c>
      <c r="E26" s="14" t="s">
        <v>97</v>
      </c>
      <c r="G26" s="139">
        <v>-75.180340000000001</v>
      </c>
      <c r="H26" s="5"/>
      <c r="I26" s="5"/>
      <c r="J26" s="5"/>
      <c r="K26" s="5"/>
      <c r="L26" s="5"/>
      <c r="M26" s="5"/>
    </row>
    <row r="27" spans="1:13" x14ac:dyDescent="0.25">
      <c r="A27" s="1">
        <f t="shared" si="0"/>
        <v>8</v>
      </c>
      <c r="C27" t="s">
        <v>98</v>
      </c>
      <c r="E27" s="14" t="s">
        <v>99</v>
      </c>
      <c r="G27" s="139">
        <v>-83.264520000000005</v>
      </c>
      <c r="H27" s="5"/>
      <c r="I27" s="5"/>
      <c r="J27" s="5"/>
      <c r="K27" s="5"/>
      <c r="L27" s="5"/>
      <c r="M27" s="5"/>
    </row>
    <row r="28" spans="1:13" x14ac:dyDescent="0.25">
      <c r="A28" s="1">
        <f t="shared" si="0"/>
        <v>9</v>
      </c>
      <c r="C28" t="s">
        <v>100</v>
      </c>
      <c r="E28" s="14" t="s">
        <v>101</v>
      </c>
      <c r="G28" s="257">
        <v>-61.070820000000005</v>
      </c>
      <c r="H28" s="5"/>
      <c r="I28" s="5"/>
      <c r="J28" s="5"/>
      <c r="K28" s="5"/>
      <c r="L28" s="5"/>
      <c r="M28" s="5"/>
    </row>
    <row r="29" spans="1:13" x14ac:dyDescent="0.25">
      <c r="E29" s="104"/>
      <c r="G29" s="139"/>
      <c r="H29" s="5"/>
      <c r="I29" s="5"/>
      <c r="J29" s="5"/>
      <c r="K29" s="5"/>
      <c r="L29" s="5"/>
      <c r="M29" s="5"/>
    </row>
    <row r="30" spans="1:13" ht="15.75" thickBot="1" x14ac:dyDescent="0.3">
      <c r="A30" s="1">
        <f>A28+1</f>
        <v>10</v>
      </c>
      <c r="C30" t="s">
        <v>89</v>
      </c>
      <c r="E30" s="104"/>
      <c r="G30" s="136">
        <f>SUM(G23:G28)</f>
        <v>20.424338230176936</v>
      </c>
    </row>
    <row r="31" spans="1:13" ht="15.75" thickTop="1" x14ac:dyDescent="0.25">
      <c r="E31" s="104"/>
      <c r="G31" s="134"/>
    </row>
    <row r="32" spans="1:13" x14ac:dyDescent="0.25">
      <c r="C32" t="s">
        <v>49</v>
      </c>
      <c r="E32" s="104"/>
      <c r="G32" s="134"/>
    </row>
    <row r="33" spans="1:9" x14ac:dyDescent="0.25">
      <c r="A33" s="1">
        <f>A30+1</f>
        <v>11</v>
      </c>
      <c r="C33" t="s">
        <v>102</v>
      </c>
      <c r="E33" s="14" t="s">
        <v>103</v>
      </c>
      <c r="G33" s="134">
        <v>1263.9010000000001</v>
      </c>
    </row>
    <row r="34" spans="1:9" x14ac:dyDescent="0.25">
      <c r="A34" s="1">
        <f>A33+1</f>
        <v>12</v>
      </c>
      <c r="C34" t="s">
        <v>104</v>
      </c>
      <c r="E34" s="104"/>
      <c r="G34" s="242">
        <v>0</v>
      </c>
    </row>
    <row r="35" spans="1:9" x14ac:dyDescent="0.25">
      <c r="E35" s="104"/>
      <c r="G35" s="134"/>
    </row>
    <row r="36" spans="1:9" ht="15.75" thickBot="1" x14ac:dyDescent="0.3">
      <c r="A36" s="1">
        <f>A34+1</f>
        <v>13</v>
      </c>
      <c r="C36" t="s">
        <v>49</v>
      </c>
      <c r="E36" s="104"/>
      <c r="G36" s="136">
        <f>SUM(G33:G34)</f>
        <v>1263.9010000000001</v>
      </c>
    </row>
    <row r="37" spans="1:9" ht="15.75" thickTop="1" x14ac:dyDescent="0.25">
      <c r="E37" s="104"/>
      <c r="G37" s="134"/>
    </row>
    <row r="38" spans="1:9" ht="15.75" thickBot="1" x14ac:dyDescent="0.3">
      <c r="A38" s="1">
        <f>A36+1</f>
        <v>14</v>
      </c>
      <c r="C38" t="s">
        <v>105</v>
      </c>
      <c r="E38" s="14" t="s">
        <v>91</v>
      </c>
      <c r="G38" s="136">
        <v>13.551801806994547</v>
      </c>
    </row>
    <row r="39" spans="1:9" ht="15.75" thickTop="1" x14ac:dyDescent="0.25">
      <c r="E39" s="104"/>
      <c r="G39" s="134"/>
    </row>
    <row r="40" spans="1:9" ht="15.75" thickBot="1" x14ac:dyDescent="0.3">
      <c r="A40" s="1">
        <f>A38+1</f>
        <v>15</v>
      </c>
      <c r="C40" t="s">
        <v>106</v>
      </c>
      <c r="E40" s="14" t="s">
        <v>107</v>
      </c>
      <c r="G40" s="136">
        <v>1668.6787667721424</v>
      </c>
      <c r="I40" s="105"/>
    </row>
    <row r="41" spans="1:9" ht="15.75" thickTop="1" x14ac:dyDescent="0.25">
      <c r="E41" s="104"/>
      <c r="G41" s="135"/>
    </row>
    <row r="42" spans="1:9" ht="15.75" thickBot="1" x14ac:dyDescent="0.3">
      <c r="A42" s="1">
        <f>A40+1</f>
        <v>16</v>
      </c>
      <c r="C42" t="s">
        <v>70</v>
      </c>
      <c r="E42" s="14" t="s">
        <v>108</v>
      </c>
      <c r="G42" s="136">
        <v>0</v>
      </c>
    </row>
    <row r="43" spans="1:9" ht="15.75" thickTop="1" x14ac:dyDescent="0.25">
      <c r="E43" s="104"/>
      <c r="G43" s="135"/>
    </row>
    <row r="44" spans="1:9" ht="15.75" thickBot="1" x14ac:dyDescent="0.3">
      <c r="A44" s="1">
        <f>A42+1</f>
        <v>17</v>
      </c>
      <c r="C44" t="s">
        <v>109</v>
      </c>
      <c r="E44" s="14" t="s">
        <v>110</v>
      </c>
      <c r="G44" s="136">
        <v>296.12761361064202</v>
      </c>
    </row>
    <row r="45" spans="1:9" ht="15.75" thickTop="1" x14ac:dyDescent="0.25">
      <c r="G45" s="3"/>
    </row>
    <row r="46" spans="1:9" x14ac:dyDescent="0.25">
      <c r="G46" s="3"/>
    </row>
    <row r="47" spans="1:9" x14ac:dyDescent="0.25">
      <c r="E47" s="104"/>
      <c r="G47" s="5"/>
    </row>
    <row r="48" spans="1:9" x14ac:dyDescent="0.25">
      <c r="E48" s="104"/>
      <c r="G48" s="3"/>
    </row>
    <row r="49" spans="1:7" x14ac:dyDescent="0.25">
      <c r="G49" s="3"/>
    </row>
    <row r="50" spans="1:7" x14ac:dyDescent="0.25">
      <c r="G50" s="3"/>
    </row>
    <row r="51" spans="1:7" x14ac:dyDescent="0.25">
      <c r="G51" s="3"/>
    </row>
    <row r="52" spans="1:7" x14ac:dyDescent="0.25">
      <c r="G52" s="5"/>
    </row>
    <row r="53" spans="1:7" x14ac:dyDescent="0.25">
      <c r="G53" s="5"/>
    </row>
    <row r="54" spans="1:7" x14ac:dyDescent="0.25">
      <c r="G54" s="5"/>
    </row>
    <row r="55" spans="1:7" x14ac:dyDescent="0.25">
      <c r="G55" s="5"/>
    </row>
    <row r="56" spans="1:7" x14ac:dyDescent="0.25">
      <c r="G56" s="5"/>
    </row>
    <row r="57" spans="1:7" x14ac:dyDescent="0.25">
      <c r="G57" s="5"/>
    </row>
    <row r="58" spans="1:7" x14ac:dyDescent="0.25">
      <c r="A58"/>
      <c r="F58" s="5"/>
    </row>
    <row r="59" spans="1:7" x14ac:dyDescent="0.25">
      <c r="A59"/>
      <c r="F59" s="5"/>
    </row>
    <row r="60" spans="1:7" x14ac:dyDescent="0.25">
      <c r="A60"/>
      <c r="F60" s="5"/>
    </row>
    <row r="61" spans="1:7" x14ac:dyDescent="0.25">
      <c r="A61"/>
    </row>
    <row r="62" spans="1:7" x14ac:dyDescent="0.25">
      <c r="A62"/>
    </row>
    <row r="63" spans="1:7" x14ac:dyDescent="0.25">
      <c r="A63"/>
    </row>
    <row r="64" spans="1:7" x14ac:dyDescent="0.25">
      <c r="A64"/>
      <c r="F64" s="5"/>
    </row>
    <row r="65" spans="7:7" x14ac:dyDescent="0.25">
      <c r="G65" s="5"/>
    </row>
    <row r="66" spans="7:7" x14ac:dyDescent="0.25">
      <c r="G66" s="5"/>
    </row>
    <row r="67" spans="7:7" x14ac:dyDescent="0.25">
      <c r="G67" s="5"/>
    </row>
    <row r="68" spans="7:7" x14ac:dyDescent="0.25">
      <c r="G68" s="5"/>
    </row>
    <row r="69" spans="7:7" x14ac:dyDescent="0.25">
      <c r="G69" s="5"/>
    </row>
    <row r="70" spans="7:7" x14ac:dyDescent="0.25">
      <c r="G70" s="5"/>
    </row>
    <row r="71" spans="7:7" x14ac:dyDescent="0.25">
      <c r="G71" s="5"/>
    </row>
    <row r="72" spans="7:7" x14ac:dyDescent="0.25">
      <c r="G72" s="5"/>
    </row>
    <row r="73" spans="7:7" x14ac:dyDescent="0.25">
      <c r="G73" s="5"/>
    </row>
    <row r="74" spans="7:7" x14ac:dyDescent="0.25">
      <c r="G74" s="5"/>
    </row>
    <row r="75" spans="7:7" x14ac:dyDescent="0.25">
      <c r="G75" s="5"/>
    </row>
    <row r="76" spans="7:7" x14ac:dyDescent="0.25">
      <c r="G76" s="5"/>
    </row>
    <row r="77" spans="7:7" x14ac:dyDescent="0.25">
      <c r="G77" s="5"/>
    </row>
    <row r="78" spans="7:7" x14ac:dyDescent="0.25">
      <c r="G78" s="5"/>
    </row>
    <row r="79" spans="7:7" x14ac:dyDescent="0.25">
      <c r="G79" s="5"/>
    </row>
    <row r="80" spans="7:7" x14ac:dyDescent="0.25">
      <c r="G80" s="5"/>
    </row>
    <row r="81" spans="7:7" x14ac:dyDescent="0.25">
      <c r="G81" s="5"/>
    </row>
    <row r="82" spans="7:7" x14ac:dyDescent="0.25">
      <c r="G82" s="5"/>
    </row>
    <row r="83" spans="7:7" x14ac:dyDescent="0.25">
      <c r="G83" s="5"/>
    </row>
    <row r="84" spans="7:7" x14ac:dyDescent="0.25">
      <c r="G84" s="5"/>
    </row>
    <row r="85" spans="7:7" x14ac:dyDescent="0.25">
      <c r="G85" s="5"/>
    </row>
    <row r="86" spans="7:7" x14ac:dyDescent="0.25">
      <c r="G86" s="5"/>
    </row>
    <row r="87" spans="7:7" x14ac:dyDescent="0.25">
      <c r="G87" s="5"/>
    </row>
    <row r="88" spans="7:7" x14ac:dyDescent="0.25">
      <c r="G88" s="5"/>
    </row>
    <row r="89" spans="7:7" x14ac:dyDescent="0.25">
      <c r="G89" s="5"/>
    </row>
    <row r="90" spans="7:7" x14ac:dyDescent="0.25">
      <c r="G90" s="5"/>
    </row>
    <row r="91" spans="7:7" x14ac:dyDescent="0.25">
      <c r="G91" s="5"/>
    </row>
    <row r="92" spans="7:7" x14ac:dyDescent="0.25">
      <c r="G92" s="5"/>
    </row>
    <row r="93" spans="7:7" x14ac:dyDescent="0.25">
      <c r="G93" s="5"/>
    </row>
    <row r="94" spans="7:7" x14ac:dyDescent="0.25">
      <c r="G94" s="5"/>
    </row>
    <row r="95" spans="7:7" x14ac:dyDescent="0.25">
      <c r="G95" s="5"/>
    </row>
    <row r="96" spans="7:7" x14ac:dyDescent="0.25">
      <c r="G96" s="5"/>
    </row>
    <row r="97" spans="7:7" x14ac:dyDescent="0.25">
      <c r="G97" s="5"/>
    </row>
    <row r="98" spans="7:7" x14ac:dyDescent="0.25">
      <c r="G98" s="5"/>
    </row>
    <row r="99" spans="7:7" x14ac:dyDescent="0.25">
      <c r="G99" s="5"/>
    </row>
    <row r="100" spans="7:7" x14ac:dyDescent="0.25">
      <c r="G100" s="5"/>
    </row>
    <row r="101" spans="7:7" x14ac:dyDescent="0.25">
      <c r="G101" s="5"/>
    </row>
    <row r="102" spans="7:7" x14ac:dyDescent="0.25">
      <c r="G102" s="5"/>
    </row>
    <row r="103" spans="7:7" x14ac:dyDescent="0.25">
      <c r="G103" s="5"/>
    </row>
    <row r="104" spans="7:7" x14ac:dyDescent="0.25">
      <c r="G104" s="5"/>
    </row>
    <row r="105" spans="7:7" x14ac:dyDescent="0.25">
      <c r="G105" s="5"/>
    </row>
    <row r="106" spans="7:7" x14ac:dyDescent="0.25">
      <c r="G106" s="5"/>
    </row>
    <row r="107" spans="7:7" x14ac:dyDescent="0.25">
      <c r="G107" s="5"/>
    </row>
    <row r="108" spans="7:7" x14ac:dyDescent="0.25">
      <c r="G108" s="5"/>
    </row>
    <row r="109" spans="7:7" x14ac:dyDescent="0.25">
      <c r="G109" s="5"/>
    </row>
    <row r="110" spans="7:7" x14ac:dyDescent="0.25">
      <c r="G110" s="5"/>
    </row>
    <row r="111" spans="7:7" x14ac:dyDescent="0.25">
      <c r="G111" s="5"/>
    </row>
    <row r="112" spans="7:7" x14ac:dyDescent="0.25">
      <c r="G112" s="5"/>
    </row>
    <row r="113" spans="7:7" x14ac:dyDescent="0.25">
      <c r="G113" s="5"/>
    </row>
    <row r="114" spans="7:7" x14ac:dyDescent="0.25">
      <c r="G114" s="5"/>
    </row>
    <row r="115" spans="7:7" x14ac:dyDescent="0.25">
      <c r="G115" s="5"/>
    </row>
    <row r="116" spans="7:7" x14ac:dyDescent="0.25">
      <c r="G116" s="5"/>
    </row>
    <row r="117" spans="7:7" x14ac:dyDescent="0.25">
      <c r="G117" s="5"/>
    </row>
    <row r="118" spans="7:7" x14ac:dyDescent="0.25">
      <c r="G118" s="5"/>
    </row>
    <row r="119" spans="7:7" x14ac:dyDescent="0.25">
      <c r="G119" s="5"/>
    </row>
    <row r="120" spans="7:7" x14ac:dyDescent="0.25">
      <c r="G120" s="5"/>
    </row>
    <row r="121" spans="7:7" x14ac:dyDescent="0.25">
      <c r="G121" s="5"/>
    </row>
    <row r="122" spans="7:7" x14ac:dyDescent="0.25">
      <c r="G122" s="5"/>
    </row>
    <row r="123" spans="7:7" x14ac:dyDescent="0.25">
      <c r="G123" s="5"/>
    </row>
    <row r="124" spans="7:7" x14ac:dyDescent="0.25">
      <c r="G124" s="5"/>
    </row>
    <row r="125" spans="7:7" x14ac:dyDescent="0.25">
      <c r="G125" s="5"/>
    </row>
    <row r="126" spans="7:7" x14ac:dyDescent="0.25">
      <c r="G126" s="5"/>
    </row>
    <row r="127" spans="7:7" x14ac:dyDescent="0.25">
      <c r="G127" s="5"/>
    </row>
    <row r="128" spans="7:7" x14ac:dyDescent="0.25">
      <c r="G128" s="5"/>
    </row>
    <row r="129" spans="7:7" x14ac:dyDescent="0.25">
      <c r="G129" s="5"/>
    </row>
    <row r="130" spans="7:7" x14ac:dyDescent="0.25">
      <c r="G130" s="5"/>
    </row>
    <row r="131" spans="7:7" x14ac:dyDescent="0.25">
      <c r="G131" s="5"/>
    </row>
    <row r="132" spans="7:7" x14ac:dyDescent="0.25">
      <c r="G132" s="5"/>
    </row>
    <row r="133" spans="7:7" x14ac:dyDescent="0.25">
      <c r="G133" s="5"/>
    </row>
    <row r="134" spans="7:7" x14ac:dyDescent="0.25">
      <c r="G134" s="5"/>
    </row>
    <row r="135" spans="7:7" x14ac:dyDescent="0.25">
      <c r="G135" s="5"/>
    </row>
    <row r="136" spans="7:7" x14ac:dyDescent="0.25">
      <c r="G136" s="5"/>
    </row>
    <row r="137" spans="7:7" x14ac:dyDescent="0.25">
      <c r="G137" s="5"/>
    </row>
    <row r="138" spans="7:7" x14ac:dyDescent="0.25">
      <c r="G138" s="5"/>
    </row>
    <row r="139" spans="7:7" x14ac:dyDescent="0.25">
      <c r="G139" s="5"/>
    </row>
    <row r="140" spans="7:7" x14ac:dyDescent="0.25">
      <c r="G140" s="5"/>
    </row>
    <row r="141" spans="7:7" x14ac:dyDescent="0.25">
      <c r="G141" s="5"/>
    </row>
    <row r="142" spans="7:7" x14ac:dyDescent="0.25">
      <c r="G142" s="5"/>
    </row>
    <row r="143" spans="7:7" x14ac:dyDescent="0.25">
      <c r="G143" s="5"/>
    </row>
    <row r="144" spans="7:7" x14ac:dyDescent="0.25">
      <c r="G144" s="5"/>
    </row>
    <row r="145" spans="7:7" x14ac:dyDescent="0.25">
      <c r="G145" s="5"/>
    </row>
    <row r="146" spans="7:7" x14ac:dyDescent="0.25">
      <c r="G146" s="5"/>
    </row>
    <row r="147" spans="7:7" x14ac:dyDescent="0.25">
      <c r="G147" s="5"/>
    </row>
    <row r="148" spans="7:7" x14ac:dyDescent="0.25">
      <c r="G148" s="5"/>
    </row>
    <row r="149" spans="7:7" x14ac:dyDescent="0.25">
      <c r="G149" s="5"/>
    </row>
    <row r="150" spans="7:7" x14ac:dyDescent="0.25">
      <c r="G150" s="5"/>
    </row>
    <row r="151" spans="7:7" x14ac:dyDescent="0.25">
      <c r="G151" s="5"/>
    </row>
    <row r="152" spans="7:7" x14ac:dyDescent="0.25">
      <c r="G152" s="5"/>
    </row>
    <row r="153" spans="7:7" x14ac:dyDescent="0.25">
      <c r="G153" s="5"/>
    </row>
    <row r="154" spans="7:7" x14ac:dyDescent="0.25">
      <c r="G154" s="5"/>
    </row>
  </sheetData>
  <mergeCells count="7">
    <mergeCell ref="A10:G10"/>
    <mergeCell ref="A8:G8"/>
    <mergeCell ref="A3:G3"/>
    <mergeCell ref="A4:G4"/>
    <mergeCell ref="A5:G5"/>
    <mergeCell ref="A6:G6"/>
    <mergeCell ref="A7:G7"/>
  </mergeCells>
  <pageMargins left="0.7" right="0.7" top="0.56999999999999995" bottom="0.75" header="0.3" footer="0.75"/>
  <pageSetup scale="74" orientation="portrait" r:id="rId1"/>
  <headerFooter>
    <oddHeader>&amp;RPage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Q32"/>
  <sheetViews>
    <sheetView view="pageLayout" zoomScaleNormal="100" workbookViewId="0"/>
  </sheetViews>
  <sheetFormatPr defaultColWidth="9.140625" defaultRowHeight="15" x14ac:dyDescent="0.25"/>
  <cols>
    <col min="1" max="1" width="5.7109375" customWidth="1"/>
    <col min="2" max="2" width="1.7109375" customWidth="1"/>
    <col min="3" max="3" width="32" customWidth="1"/>
    <col min="4" max="4" width="1.7109375" customWidth="1"/>
    <col min="5" max="5" width="22.28515625" customWidth="1"/>
    <col min="6" max="6" width="1.7109375" customWidth="1"/>
    <col min="7" max="7" width="2.140625" customWidth="1"/>
    <col min="8" max="8" width="1.7109375" customWidth="1"/>
    <col min="9" max="9" width="24" customWidth="1"/>
    <col min="10" max="10" width="1.7109375" customWidth="1"/>
    <col min="11" max="11" width="21.5703125" customWidth="1"/>
  </cols>
  <sheetData>
    <row r="1" spans="1:17" x14ac:dyDescent="0.25">
      <c r="K1" s="8"/>
    </row>
    <row r="2" spans="1:17" x14ac:dyDescent="0.25">
      <c r="K2" s="8"/>
    </row>
    <row r="3" spans="1:17" x14ac:dyDescent="0.25">
      <c r="A3" s="263" t="s">
        <v>0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</row>
    <row r="4" spans="1:17" x14ac:dyDescent="0.25">
      <c r="A4" s="263" t="s">
        <v>1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P4" s="172"/>
      <c r="Q4" s="172"/>
    </row>
    <row r="5" spans="1:17" x14ac:dyDescent="0.25">
      <c r="A5" s="263" t="s">
        <v>111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P5" s="172"/>
      <c r="Q5" s="172"/>
    </row>
    <row r="6" spans="1:17" x14ac:dyDescent="0.25">
      <c r="A6" s="263" t="s">
        <v>3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P6" s="172"/>
      <c r="Q6" s="172"/>
    </row>
    <row r="7" spans="1:17" x14ac:dyDescent="0.25">
      <c r="A7" s="263" t="s">
        <v>4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P7" s="172"/>
      <c r="Q7" s="172"/>
    </row>
    <row r="8" spans="1:17" x14ac:dyDescent="0.25">
      <c r="A8" s="263" t="s">
        <v>5</v>
      </c>
      <c r="B8" s="263"/>
      <c r="C8" s="263"/>
      <c r="D8" s="263"/>
      <c r="E8" s="263"/>
      <c r="F8" s="263"/>
      <c r="G8" s="263"/>
      <c r="H8" s="263"/>
      <c r="I8" s="263"/>
      <c r="J8" s="263"/>
      <c r="K8" s="263"/>
      <c r="P8" s="172"/>
      <c r="Q8" s="172"/>
    </row>
    <row r="9" spans="1:17" x14ac:dyDescent="0.25"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</row>
    <row r="10" spans="1:17" x14ac:dyDescent="0.25">
      <c r="A10" s="262" t="s">
        <v>6</v>
      </c>
      <c r="B10" s="262"/>
      <c r="C10" s="262"/>
      <c r="D10" s="262"/>
      <c r="E10" s="262"/>
      <c r="F10" s="262"/>
      <c r="G10" s="262"/>
      <c r="H10" s="262"/>
      <c r="I10" s="262"/>
      <c r="J10" s="262"/>
      <c r="K10" s="262"/>
    </row>
    <row r="12" spans="1:17" x14ac:dyDescent="0.25">
      <c r="A12" s="1" t="s">
        <v>7</v>
      </c>
    </row>
    <row r="13" spans="1:17" x14ac:dyDescent="0.25">
      <c r="A13" s="2" t="s">
        <v>8</v>
      </c>
      <c r="C13" s="2" t="s">
        <v>45</v>
      </c>
      <c r="E13" s="2" t="s">
        <v>112</v>
      </c>
      <c r="I13" s="2" t="s">
        <v>113</v>
      </c>
      <c r="K13" s="173" t="s">
        <v>114</v>
      </c>
    </row>
    <row r="14" spans="1:17" x14ac:dyDescent="0.25">
      <c r="A14" s="1"/>
      <c r="C14" s="13" t="s">
        <v>12</v>
      </c>
      <c r="E14" s="13" t="s">
        <v>13</v>
      </c>
      <c r="I14" s="13" t="s">
        <v>14</v>
      </c>
      <c r="K14" s="13" t="s">
        <v>47</v>
      </c>
    </row>
    <row r="15" spans="1:17" x14ac:dyDescent="0.25">
      <c r="A15" s="1"/>
      <c r="B15" s="12" t="s">
        <v>15</v>
      </c>
      <c r="C15" s="1"/>
      <c r="E15" s="1"/>
      <c r="I15" s="1"/>
    </row>
    <row r="16" spans="1:17" x14ac:dyDescent="0.25">
      <c r="A16" s="1"/>
    </row>
    <row r="17" spans="1:11" ht="15.75" thickBot="1" x14ac:dyDescent="0.3">
      <c r="A17" s="1">
        <v>1</v>
      </c>
      <c r="C17" t="s">
        <v>15</v>
      </c>
      <c r="E17" s="136">
        <v>458557081.90999985</v>
      </c>
      <c r="F17" s="14"/>
      <c r="G17" s="14"/>
      <c r="H17" s="14"/>
      <c r="I17" s="136">
        <v>10028396819.170002</v>
      </c>
      <c r="K17" s="4">
        <f>I17/E17</f>
        <v>21.86946230859489</v>
      </c>
    </row>
    <row r="18" spans="1:11" ht="15.75" thickTop="1" x14ac:dyDescent="0.25">
      <c r="A18" s="1"/>
      <c r="E18" s="14"/>
      <c r="F18" s="14"/>
      <c r="G18" s="14"/>
      <c r="H18" s="14"/>
      <c r="I18" s="14"/>
    </row>
    <row r="19" spans="1:11" x14ac:dyDescent="0.25">
      <c r="A19" s="1">
        <f>A17+1</f>
        <v>2</v>
      </c>
      <c r="C19" t="s">
        <v>115</v>
      </c>
      <c r="E19" s="14"/>
      <c r="F19" s="14"/>
      <c r="G19" s="14"/>
      <c r="H19" s="14"/>
      <c r="I19" s="14"/>
      <c r="K19" s="174">
        <v>15.21</v>
      </c>
    </row>
    <row r="20" spans="1:11" x14ac:dyDescent="0.25">
      <c r="A20" s="1"/>
      <c r="E20" s="14"/>
      <c r="F20" s="14"/>
      <c r="G20" s="14"/>
      <c r="H20" s="14"/>
      <c r="I20" s="14"/>
    </row>
    <row r="21" spans="1:11" ht="15.75" thickBot="1" x14ac:dyDescent="0.3">
      <c r="A21" s="1">
        <f>A19+1</f>
        <v>3</v>
      </c>
      <c r="C21" t="s">
        <v>20</v>
      </c>
      <c r="E21" s="14"/>
      <c r="F21" s="14"/>
      <c r="G21" s="14"/>
      <c r="H21" s="14"/>
      <c r="I21" s="14"/>
      <c r="K21" s="11">
        <f>SUM(K17:K19)</f>
        <v>37.079462308594891</v>
      </c>
    </row>
    <row r="22" spans="1:11" ht="15.75" thickTop="1" x14ac:dyDescent="0.25">
      <c r="E22" s="14"/>
      <c r="F22" s="14"/>
      <c r="G22" s="14"/>
      <c r="H22" s="14"/>
      <c r="I22" s="14"/>
    </row>
    <row r="23" spans="1:11" x14ac:dyDescent="0.25">
      <c r="A23" s="17"/>
      <c r="B23" s="17" t="s">
        <v>116</v>
      </c>
      <c r="C23" s="17"/>
      <c r="D23" s="16"/>
      <c r="E23" s="14"/>
      <c r="F23" s="14"/>
      <c r="G23" s="14"/>
      <c r="H23" s="14"/>
      <c r="I23" s="14"/>
      <c r="J23" s="16"/>
      <c r="K23" s="16"/>
    </row>
    <row r="24" spans="1:11" x14ac:dyDescent="0.25">
      <c r="A24" s="16"/>
      <c r="B24" s="16"/>
      <c r="C24" s="16"/>
      <c r="D24" s="16"/>
      <c r="E24" s="14"/>
      <c r="F24" s="14"/>
      <c r="G24" s="14"/>
      <c r="H24" s="14"/>
      <c r="I24" s="14"/>
      <c r="J24" s="16"/>
      <c r="K24" s="16"/>
    </row>
    <row r="25" spans="1:11" x14ac:dyDescent="0.25">
      <c r="A25" s="18" t="s">
        <v>7</v>
      </c>
      <c r="B25" s="16"/>
      <c r="C25" s="16"/>
      <c r="D25" s="16"/>
      <c r="E25" s="14"/>
      <c r="F25" s="14"/>
      <c r="G25" s="14"/>
      <c r="H25" s="14"/>
      <c r="I25" s="14"/>
      <c r="J25" s="16"/>
      <c r="K25" s="16"/>
    </row>
    <row r="26" spans="1:11" x14ac:dyDescent="0.25">
      <c r="A26" s="19" t="s">
        <v>8</v>
      </c>
      <c r="B26" s="16"/>
      <c r="C26" s="19" t="s">
        <v>45</v>
      </c>
      <c r="D26" s="16"/>
      <c r="E26" s="141" t="s">
        <v>112</v>
      </c>
      <c r="F26" s="14"/>
      <c r="G26" s="14"/>
      <c r="H26" s="14"/>
      <c r="I26" s="141" t="s">
        <v>113</v>
      </c>
      <c r="J26" s="16"/>
      <c r="K26" s="16"/>
    </row>
    <row r="27" spans="1:11" x14ac:dyDescent="0.25">
      <c r="A27" s="18"/>
      <c r="B27" s="16"/>
      <c r="C27" s="16"/>
      <c r="D27" s="16"/>
      <c r="E27" s="14"/>
      <c r="F27" s="14"/>
      <c r="G27" s="14"/>
      <c r="H27" s="14"/>
      <c r="I27" s="14"/>
      <c r="J27" s="16"/>
      <c r="K27" s="16"/>
    </row>
    <row r="28" spans="1:11" ht="15.75" thickBot="1" x14ac:dyDescent="0.3">
      <c r="A28" s="18">
        <f>A21+1</f>
        <v>4</v>
      </c>
      <c r="B28" s="16"/>
      <c r="C28" s="16" t="s">
        <v>117</v>
      </c>
      <c r="D28" s="16"/>
      <c r="E28" s="136">
        <v>1512438.1099999961</v>
      </c>
      <c r="F28" s="14"/>
      <c r="G28" s="14"/>
      <c r="H28" s="14"/>
      <c r="I28" s="136">
        <v>32026102.339999817</v>
      </c>
      <c r="K28" s="11">
        <f>I28/E28</f>
        <v>21.175149004940042</v>
      </c>
    </row>
    <row r="29" spans="1:11" ht="15.75" thickTop="1" x14ac:dyDescent="0.25">
      <c r="A29" s="18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1" x14ac:dyDescent="0.25">
      <c r="A30" s="16"/>
      <c r="B30" t="s">
        <v>77</v>
      </c>
      <c r="D30" s="16"/>
      <c r="E30" s="16"/>
      <c r="F30" s="16"/>
      <c r="G30" s="16"/>
      <c r="H30" s="16"/>
      <c r="I30" s="16"/>
      <c r="J30" s="16"/>
      <c r="K30" s="16"/>
    </row>
    <row r="31" spans="1:11" x14ac:dyDescent="0.25">
      <c r="A31" s="16"/>
      <c r="C31" t="s">
        <v>118</v>
      </c>
      <c r="D31" s="16"/>
      <c r="E31" s="16"/>
      <c r="F31" s="16"/>
      <c r="G31" s="16"/>
      <c r="H31" s="16"/>
      <c r="I31" s="16"/>
      <c r="J31" s="16"/>
      <c r="K31" s="16"/>
    </row>
    <row r="32" spans="1:11" ht="31.5" customHeight="1" x14ac:dyDescent="0.25">
      <c r="C32" s="264" t="s">
        <v>119</v>
      </c>
      <c r="D32" s="264"/>
      <c r="E32" s="264"/>
      <c r="F32" s="264"/>
      <c r="G32" s="264"/>
      <c r="H32" s="264"/>
      <c r="I32" s="264"/>
      <c r="J32" s="264"/>
      <c r="K32" s="264"/>
    </row>
  </sheetData>
  <mergeCells count="8">
    <mergeCell ref="A10:K10"/>
    <mergeCell ref="C32:K32"/>
    <mergeCell ref="A3:K3"/>
    <mergeCell ref="A4:K4"/>
    <mergeCell ref="A6:K6"/>
    <mergeCell ref="A7:K7"/>
    <mergeCell ref="A8:K8"/>
    <mergeCell ref="A5:K5"/>
  </mergeCells>
  <pageMargins left="0.7" right="0.7" top="0.93843750000000004" bottom="0.75" header="0.3" footer="0.3"/>
  <pageSetup scale="77" orientation="portrait" r:id="rId1"/>
  <headerFooter>
    <oddHeader>&amp;RPage &amp;P of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5"/>
  <dimension ref="A1:L42"/>
  <sheetViews>
    <sheetView view="pageLayout" zoomScaleNormal="100" workbookViewId="0"/>
  </sheetViews>
  <sheetFormatPr defaultRowHeight="12.75" x14ac:dyDescent="0.2"/>
  <cols>
    <col min="1" max="1" width="4.7109375" style="15" customWidth="1"/>
    <col min="2" max="2" width="2.7109375" style="15" customWidth="1"/>
    <col min="3" max="3" width="46.140625" style="15" customWidth="1"/>
    <col min="4" max="4" width="1.28515625" style="15" customWidth="1"/>
    <col min="5" max="5" width="15.7109375" style="15" customWidth="1"/>
    <col min="6" max="6" width="2.7109375" style="15" customWidth="1"/>
    <col min="7" max="7" width="15.7109375" style="15" customWidth="1"/>
    <col min="8" max="256" width="9.140625" style="15"/>
    <col min="257" max="257" width="4.7109375" style="15" customWidth="1"/>
    <col min="258" max="258" width="2.7109375" style="15" customWidth="1"/>
    <col min="259" max="259" width="25.7109375" style="15" customWidth="1"/>
    <col min="260" max="260" width="2.7109375" style="15" customWidth="1"/>
    <col min="261" max="261" width="15.7109375" style="15" customWidth="1"/>
    <col min="262" max="262" width="2.7109375" style="15" customWidth="1"/>
    <col min="263" max="263" width="15.7109375" style="15" customWidth="1"/>
    <col min="264" max="512" width="9.140625" style="15"/>
    <col min="513" max="513" width="4.7109375" style="15" customWidth="1"/>
    <col min="514" max="514" width="2.7109375" style="15" customWidth="1"/>
    <col min="515" max="515" width="25.7109375" style="15" customWidth="1"/>
    <col min="516" max="516" width="2.7109375" style="15" customWidth="1"/>
    <col min="517" max="517" width="15.7109375" style="15" customWidth="1"/>
    <col min="518" max="518" width="2.7109375" style="15" customWidth="1"/>
    <col min="519" max="519" width="15.7109375" style="15" customWidth="1"/>
    <col min="520" max="768" width="9.140625" style="15"/>
    <col min="769" max="769" width="4.7109375" style="15" customWidth="1"/>
    <col min="770" max="770" width="2.7109375" style="15" customWidth="1"/>
    <col min="771" max="771" width="25.7109375" style="15" customWidth="1"/>
    <col min="772" max="772" width="2.7109375" style="15" customWidth="1"/>
    <col min="773" max="773" width="15.7109375" style="15" customWidth="1"/>
    <col min="774" max="774" width="2.7109375" style="15" customWidth="1"/>
    <col min="775" max="775" width="15.7109375" style="15" customWidth="1"/>
    <col min="776" max="1024" width="9.140625" style="15"/>
    <col min="1025" max="1025" width="4.7109375" style="15" customWidth="1"/>
    <col min="1026" max="1026" width="2.7109375" style="15" customWidth="1"/>
    <col min="1027" max="1027" width="25.7109375" style="15" customWidth="1"/>
    <col min="1028" max="1028" width="2.7109375" style="15" customWidth="1"/>
    <col min="1029" max="1029" width="15.7109375" style="15" customWidth="1"/>
    <col min="1030" max="1030" width="2.7109375" style="15" customWidth="1"/>
    <col min="1031" max="1031" width="15.7109375" style="15" customWidth="1"/>
    <col min="1032" max="1280" width="9.140625" style="15"/>
    <col min="1281" max="1281" width="4.7109375" style="15" customWidth="1"/>
    <col min="1282" max="1282" width="2.7109375" style="15" customWidth="1"/>
    <col min="1283" max="1283" width="25.7109375" style="15" customWidth="1"/>
    <col min="1284" max="1284" width="2.7109375" style="15" customWidth="1"/>
    <col min="1285" max="1285" width="15.7109375" style="15" customWidth="1"/>
    <col min="1286" max="1286" width="2.7109375" style="15" customWidth="1"/>
    <col min="1287" max="1287" width="15.7109375" style="15" customWidth="1"/>
    <col min="1288" max="1536" width="9.140625" style="15"/>
    <col min="1537" max="1537" width="4.7109375" style="15" customWidth="1"/>
    <col min="1538" max="1538" width="2.7109375" style="15" customWidth="1"/>
    <col min="1539" max="1539" width="25.7109375" style="15" customWidth="1"/>
    <col min="1540" max="1540" width="2.7109375" style="15" customWidth="1"/>
    <col min="1541" max="1541" width="15.7109375" style="15" customWidth="1"/>
    <col min="1542" max="1542" width="2.7109375" style="15" customWidth="1"/>
    <col min="1543" max="1543" width="15.7109375" style="15" customWidth="1"/>
    <col min="1544" max="1792" width="9.140625" style="15"/>
    <col min="1793" max="1793" width="4.7109375" style="15" customWidth="1"/>
    <col min="1794" max="1794" width="2.7109375" style="15" customWidth="1"/>
    <col min="1795" max="1795" width="25.7109375" style="15" customWidth="1"/>
    <col min="1796" max="1796" width="2.7109375" style="15" customWidth="1"/>
    <col min="1797" max="1797" width="15.7109375" style="15" customWidth="1"/>
    <col min="1798" max="1798" width="2.7109375" style="15" customWidth="1"/>
    <col min="1799" max="1799" width="15.7109375" style="15" customWidth="1"/>
    <col min="1800" max="2048" width="9.140625" style="15"/>
    <col min="2049" max="2049" width="4.7109375" style="15" customWidth="1"/>
    <col min="2050" max="2050" width="2.7109375" style="15" customWidth="1"/>
    <col min="2051" max="2051" width="25.7109375" style="15" customWidth="1"/>
    <col min="2052" max="2052" width="2.7109375" style="15" customWidth="1"/>
    <col min="2053" max="2053" width="15.7109375" style="15" customWidth="1"/>
    <col min="2054" max="2054" width="2.7109375" style="15" customWidth="1"/>
    <col min="2055" max="2055" width="15.7109375" style="15" customWidth="1"/>
    <col min="2056" max="2304" width="9.140625" style="15"/>
    <col min="2305" max="2305" width="4.7109375" style="15" customWidth="1"/>
    <col min="2306" max="2306" width="2.7109375" style="15" customWidth="1"/>
    <col min="2307" max="2307" width="25.7109375" style="15" customWidth="1"/>
    <col min="2308" max="2308" width="2.7109375" style="15" customWidth="1"/>
    <col min="2309" max="2309" width="15.7109375" style="15" customWidth="1"/>
    <col min="2310" max="2310" width="2.7109375" style="15" customWidth="1"/>
    <col min="2311" max="2311" width="15.7109375" style="15" customWidth="1"/>
    <col min="2312" max="2560" width="9.140625" style="15"/>
    <col min="2561" max="2561" width="4.7109375" style="15" customWidth="1"/>
    <col min="2562" max="2562" width="2.7109375" style="15" customWidth="1"/>
    <col min="2563" max="2563" width="25.7109375" style="15" customWidth="1"/>
    <col min="2564" max="2564" width="2.7109375" style="15" customWidth="1"/>
    <col min="2565" max="2565" width="15.7109375" style="15" customWidth="1"/>
    <col min="2566" max="2566" width="2.7109375" style="15" customWidth="1"/>
    <col min="2567" max="2567" width="15.7109375" style="15" customWidth="1"/>
    <col min="2568" max="2816" width="9.140625" style="15"/>
    <col min="2817" max="2817" width="4.7109375" style="15" customWidth="1"/>
    <col min="2818" max="2818" width="2.7109375" style="15" customWidth="1"/>
    <col min="2819" max="2819" width="25.7109375" style="15" customWidth="1"/>
    <col min="2820" max="2820" width="2.7109375" style="15" customWidth="1"/>
    <col min="2821" max="2821" width="15.7109375" style="15" customWidth="1"/>
    <col min="2822" max="2822" width="2.7109375" style="15" customWidth="1"/>
    <col min="2823" max="2823" width="15.7109375" style="15" customWidth="1"/>
    <col min="2824" max="3072" width="9.140625" style="15"/>
    <col min="3073" max="3073" width="4.7109375" style="15" customWidth="1"/>
    <col min="3074" max="3074" width="2.7109375" style="15" customWidth="1"/>
    <col min="3075" max="3075" width="25.7109375" style="15" customWidth="1"/>
    <col min="3076" max="3076" width="2.7109375" style="15" customWidth="1"/>
    <col min="3077" max="3077" width="15.7109375" style="15" customWidth="1"/>
    <col min="3078" max="3078" width="2.7109375" style="15" customWidth="1"/>
    <col min="3079" max="3079" width="15.7109375" style="15" customWidth="1"/>
    <col min="3080" max="3328" width="9.140625" style="15"/>
    <col min="3329" max="3329" width="4.7109375" style="15" customWidth="1"/>
    <col min="3330" max="3330" width="2.7109375" style="15" customWidth="1"/>
    <col min="3331" max="3331" width="25.7109375" style="15" customWidth="1"/>
    <col min="3332" max="3332" width="2.7109375" style="15" customWidth="1"/>
    <col min="3333" max="3333" width="15.7109375" style="15" customWidth="1"/>
    <col min="3334" max="3334" width="2.7109375" style="15" customWidth="1"/>
    <col min="3335" max="3335" width="15.7109375" style="15" customWidth="1"/>
    <col min="3336" max="3584" width="9.140625" style="15"/>
    <col min="3585" max="3585" width="4.7109375" style="15" customWidth="1"/>
    <col min="3586" max="3586" width="2.7109375" style="15" customWidth="1"/>
    <col min="3587" max="3587" width="25.7109375" style="15" customWidth="1"/>
    <col min="3588" max="3588" width="2.7109375" style="15" customWidth="1"/>
    <col min="3589" max="3589" width="15.7109375" style="15" customWidth="1"/>
    <col min="3590" max="3590" width="2.7109375" style="15" customWidth="1"/>
    <col min="3591" max="3591" width="15.7109375" style="15" customWidth="1"/>
    <col min="3592" max="3840" width="9.140625" style="15"/>
    <col min="3841" max="3841" width="4.7109375" style="15" customWidth="1"/>
    <col min="3842" max="3842" width="2.7109375" style="15" customWidth="1"/>
    <col min="3843" max="3843" width="25.7109375" style="15" customWidth="1"/>
    <col min="3844" max="3844" width="2.7109375" style="15" customWidth="1"/>
    <col min="3845" max="3845" width="15.7109375" style="15" customWidth="1"/>
    <col min="3846" max="3846" width="2.7109375" style="15" customWidth="1"/>
    <col min="3847" max="3847" width="15.7109375" style="15" customWidth="1"/>
    <col min="3848" max="4096" width="9.140625" style="15"/>
    <col min="4097" max="4097" width="4.7109375" style="15" customWidth="1"/>
    <col min="4098" max="4098" width="2.7109375" style="15" customWidth="1"/>
    <col min="4099" max="4099" width="25.7109375" style="15" customWidth="1"/>
    <col min="4100" max="4100" width="2.7109375" style="15" customWidth="1"/>
    <col min="4101" max="4101" width="15.7109375" style="15" customWidth="1"/>
    <col min="4102" max="4102" width="2.7109375" style="15" customWidth="1"/>
    <col min="4103" max="4103" width="15.7109375" style="15" customWidth="1"/>
    <col min="4104" max="4352" width="9.140625" style="15"/>
    <col min="4353" max="4353" width="4.7109375" style="15" customWidth="1"/>
    <col min="4354" max="4354" width="2.7109375" style="15" customWidth="1"/>
    <col min="4355" max="4355" width="25.7109375" style="15" customWidth="1"/>
    <col min="4356" max="4356" width="2.7109375" style="15" customWidth="1"/>
    <col min="4357" max="4357" width="15.7109375" style="15" customWidth="1"/>
    <col min="4358" max="4358" width="2.7109375" style="15" customWidth="1"/>
    <col min="4359" max="4359" width="15.7109375" style="15" customWidth="1"/>
    <col min="4360" max="4608" width="9.140625" style="15"/>
    <col min="4609" max="4609" width="4.7109375" style="15" customWidth="1"/>
    <col min="4610" max="4610" width="2.7109375" style="15" customWidth="1"/>
    <col min="4611" max="4611" width="25.7109375" style="15" customWidth="1"/>
    <col min="4612" max="4612" width="2.7109375" style="15" customWidth="1"/>
    <col min="4613" max="4613" width="15.7109375" style="15" customWidth="1"/>
    <col min="4614" max="4614" width="2.7109375" style="15" customWidth="1"/>
    <col min="4615" max="4615" width="15.7109375" style="15" customWidth="1"/>
    <col min="4616" max="4864" width="9.140625" style="15"/>
    <col min="4865" max="4865" width="4.7109375" style="15" customWidth="1"/>
    <col min="4866" max="4866" width="2.7109375" style="15" customWidth="1"/>
    <col min="4867" max="4867" width="25.7109375" style="15" customWidth="1"/>
    <col min="4868" max="4868" width="2.7109375" style="15" customWidth="1"/>
    <col min="4869" max="4869" width="15.7109375" style="15" customWidth="1"/>
    <col min="4870" max="4870" width="2.7109375" style="15" customWidth="1"/>
    <col min="4871" max="4871" width="15.7109375" style="15" customWidth="1"/>
    <col min="4872" max="5120" width="9.140625" style="15"/>
    <col min="5121" max="5121" width="4.7109375" style="15" customWidth="1"/>
    <col min="5122" max="5122" width="2.7109375" style="15" customWidth="1"/>
    <col min="5123" max="5123" width="25.7109375" style="15" customWidth="1"/>
    <col min="5124" max="5124" width="2.7109375" style="15" customWidth="1"/>
    <col min="5125" max="5125" width="15.7109375" style="15" customWidth="1"/>
    <col min="5126" max="5126" width="2.7109375" style="15" customWidth="1"/>
    <col min="5127" max="5127" width="15.7109375" style="15" customWidth="1"/>
    <col min="5128" max="5376" width="9.140625" style="15"/>
    <col min="5377" max="5377" width="4.7109375" style="15" customWidth="1"/>
    <col min="5378" max="5378" width="2.7109375" style="15" customWidth="1"/>
    <col min="5379" max="5379" width="25.7109375" style="15" customWidth="1"/>
    <col min="5380" max="5380" width="2.7109375" style="15" customWidth="1"/>
    <col min="5381" max="5381" width="15.7109375" style="15" customWidth="1"/>
    <col min="5382" max="5382" width="2.7109375" style="15" customWidth="1"/>
    <col min="5383" max="5383" width="15.7109375" style="15" customWidth="1"/>
    <col min="5384" max="5632" width="9.140625" style="15"/>
    <col min="5633" max="5633" width="4.7109375" style="15" customWidth="1"/>
    <col min="5634" max="5634" width="2.7109375" style="15" customWidth="1"/>
    <col min="5635" max="5635" width="25.7109375" style="15" customWidth="1"/>
    <col min="5636" max="5636" width="2.7109375" style="15" customWidth="1"/>
    <col min="5637" max="5637" width="15.7109375" style="15" customWidth="1"/>
    <col min="5638" max="5638" width="2.7109375" style="15" customWidth="1"/>
    <col min="5639" max="5639" width="15.7109375" style="15" customWidth="1"/>
    <col min="5640" max="5888" width="9.140625" style="15"/>
    <col min="5889" max="5889" width="4.7109375" style="15" customWidth="1"/>
    <col min="5890" max="5890" width="2.7109375" style="15" customWidth="1"/>
    <col min="5891" max="5891" width="25.7109375" style="15" customWidth="1"/>
    <col min="5892" max="5892" width="2.7109375" style="15" customWidth="1"/>
    <col min="5893" max="5893" width="15.7109375" style="15" customWidth="1"/>
    <col min="5894" max="5894" width="2.7109375" style="15" customWidth="1"/>
    <col min="5895" max="5895" width="15.7109375" style="15" customWidth="1"/>
    <col min="5896" max="6144" width="9.140625" style="15"/>
    <col min="6145" max="6145" width="4.7109375" style="15" customWidth="1"/>
    <col min="6146" max="6146" width="2.7109375" style="15" customWidth="1"/>
    <col min="6147" max="6147" width="25.7109375" style="15" customWidth="1"/>
    <col min="6148" max="6148" width="2.7109375" style="15" customWidth="1"/>
    <col min="6149" max="6149" width="15.7109375" style="15" customWidth="1"/>
    <col min="6150" max="6150" width="2.7109375" style="15" customWidth="1"/>
    <col min="6151" max="6151" width="15.7109375" style="15" customWidth="1"/>
    <col min="6152" max="6400" width="9.140625" style="15"/>
    <col min="6401" max="6401" width="4.7109375" style="15" customWidth="1"/>
    <col min="6402" max="6402" width="2.7109375" style="15" customWidth="1"/>
    <col min="6403" max="6403" width="25.7109375" style="15" customWidth="1"/>
    <col min="6404" max="6404" width="2.7109375" style="15" customWidth="1"/>
    <col min="6405" max="6405" width="15.7109375" style="15" customWidth="1"/>
    <col min="6406" max="6406" width="2.7109375" style="15" customWidth="1"/>
    <col min="6407" max="6407" width="15.7109375" style="15" customWidth="1"/>
    <col min="6408" max="6656" width="9.140625" style="15"/>
    <col min="6657" max="6657" width="4.7109375" style="15" customWidth="1"/>
    <col min="6658" max="6658" width="2.7109375" style="15" customWidth="1"/>
    <col min="6659" max="6659" width="25.7109375" style="15" customWidth="1"/>
    <col min="6660" max="6660" width="2.7109375" style="15" customWidth="1"/>
    <col min="6661" max="6661" width="15.7109375" style="15" customWidth="1"/>
    <col min="6662" max="6662" width="2.7109375" style="15" customWidth="1"/>
    <col min="6663" max="6663" width="15.7109375" style="15" customWidth="1"/>
    <col min="6664" max="6912" width="9.140625" style="15"/>
    <col min="6913" max="6913" width="4.7109375" style="15" customWidth="1"/>
    <col min="6914" max="6914" width="2.7109375" style="15" customWidth="1"/>
    <col min="6915" max="6915" width="25.7109375" style="15" customWidth="1"/>
    <col min="6916" max="6916" width="2.7109375" style="15" customWidth="1"/>
    <col min="6917" max="6917" width="15.7109375" style="15" customWidth="1"/>
    <col min="6918" max="6918" width="2.7109375" style="15" customWidth="1"/>
    <col min="6919" max="6919" width="15.7109375" style="15" customWidth="1"/>
    <col min="6920" max="7168" width="9.140625" style="15"/>
    <col min="7169" max="7169" width="4.7109375" style="15" customWidth="1"/>
    <col min="7170" max="7170" width="2.7109375" style="15" customWidth="1"/>
    <col min="7171" max="7171" width="25.7109375" style="15" customWidth="1"/>
    <col min="7172" max="7172" width="2.7109375" style="15" customWidth="1"/>
    <col min="7173" max="7173" width="15.7109375" style="15" customWidth="1"/>
    <col min="7174" max="7174" width="2.7109375" style="15" customWidth="1"/>
    <col min="7175" max="7175" width="15.7109375" style="15" customWidth="1"/>
    <col min="7176" max="7424" width="9.140625" style="15"/>
    <col min="7425" max="7425" width="4.7109375" style="15" customWidth="1"/>
    <col min="7426" max="7426" width="2.7109375" style="15" customWidth="1"/>
    <col min="7427" max="7427" width="25.7109375" style="15" customWidth="1"/>
    <col min="7428" max="7428" width="2.7109375" style="15" customWidth="1"/>
    <col min="7429" max="7429" width="15.7109375" style="15" customWidth="1"/>
    <col min="7430" max="7430" width="2.7109375" style="15" customWidth="1"/>
    <col min="7431" max="7431" width="15.7109375" style="15" customWidth="1"/>
    <col min="7432" max="7680" width="9.140625" style="15"/>
    <col min="7681" max="7681" width="4.7109375" style="15" customWidth="1"/>
    <col min="7682" max="7682" width="2.7109375" style="15" customWidth="1"/>
    <col min="7683" max="7683" width="25.7109375" style="15" customWidth="1"/>
    <col min="7684" max="7684" width="2.7109375" style="15" customWidth="1"/>
    <col min="7685" max="7685" width="15.7109375" style="15" customWidth="1"/>
    <col min="7686" max="7686" width="2.7109375" style="15" customWidth="1"/>
    <col min="7687" max="7687" width="15.7109375" style="15" customWidth="1"/>
    <col min="7688" max="7936" width="9.140625" style="15"/>
    <col min="7937" max="7937" width="4.7109375" style="15" customWidth="1"/>
    <col min="7938" max="7938" width="2.7109375" style="15" customWidth="1"/>
    <col min="7939" max="7939" width="25.7109375" style="15" customWidth="1"/>
    <col min="7940" max="7940" width="2.7109375" style="15" customWidth="1"/>
    <col min="7941" max="7941" width="15.7109375" style="15" customWidth="1"/>
    <col min="7942" max="7942" width="2.7109375" style="15" customWidth="1"/>
    <col min="7943" max="7943" width="15.7109375" style="15" customWidth="1"/>
    <col min="7944" max="8192" width="9.140625" style="15"/>
    <col min="8193" max="8193" width="4.7109375" style="15" customWidth="1"/>
    <col min="8194" max="8194" width="2.7109375" style="15" customWidth="1"/>
    <col min="8195" max="8195" width="25.7109375" style="15" customWidth="1"/>
    <col min="8196" max="8196" width="2.7109375" style="15" customWidth="1"/>
    <col min="8197" max="8197" width="15.7109375" style="15" customWidth="1"/>
    <col min="8198" max="8198" width="2.7109375" style="15" customWidth="1"/>
    <col min="8199" max="8199" width="15.7109375" style="15" customWidth="1"/>
    <col min="8200" max="8448" width="9.140625" style="15"/>
    <col min="8449" max="8449" width="4.7109375" style="15" customWidth="1"/>
    <col min="8450" max="8450" width="2.7109375" style="15" customWidth="1"/>
    <col min="8451" max="8451" width="25.7109375" style="15" customWidth="1"/>
    <col min="8452" max="8452" width="2.7109375" style="15" customWidth="1"/>
    <col min="8453" max="8453" width="15.7109375" style="15" customWidth="1"/>
    <col min="8454" max="8454" width="2.7109375" style="15" customWidth="1"/>
    <col min="8455" max="8455" width="15.7109375" style="15" customWidth="1"/>
    <col min="8456" max="8704" width="9.140625" style="15"/>
    <col min="8705" max="8705" width="4.7109375" style="15" customWidth="1"/>
    <col min="8706" max="8706" width="2.7109375" style="15" customWidth="1"/>
    <col min="8707" max="8707" width="25.7109375" style="15" customWidth="1"/>
    <col min="8708" max="8708" width="2.7109375" style="15" customWidth="1"/>
    <col min="8709" max="8709" width="15.7109375" style="15" customWidth="1"/>
    <col min="8710" max="8710" width="2.7109375" style="15" customWidth="1"/>
    <col min="8711" max="8711" width="15.7109375" style="15" customWidth="1"/>
    <col min="8712" max="8960" width="9.140625" style="15"/>
    <col min="8961" max="8961" width="4.7109375" style="15" customWidth="1"/>
    <col min="8962" max="8962" width="2.7109375" style="15" customWidth="1"/>
    <col min="8963" max="8963" width="25.7109375" style="15" customWidth="1"/>
    <col min="8964" max="8964" width="2.7109375" style="15" customWidth="1"/>
    <col min="8965" max="8965" width="15.7109375" style="15" customWidth="1"/>
    <col min="8966" max="8966" width="2.7109375" style="15" customWidth="1"/>
    <col min="8967" max="8967" width="15.7109375" style="15" customWidth="1"/>
    <col min="8968" max="9216" width="9.140625" style="15"/>
    <col min="9217" max="9217" width="4.7109375" style="15" customWidth="1"/>
    <col min="9218" max="9218" width="2.7109375" style="15" customWidth="1"/>
    <col min="9219" max="9219" width="25.7109375" style="15" customWidth="1"/>
    <col min="9220" max="9220" width="2.7109375" style="15" customWidth="1"/>
    <col min="9221" max="9221" width="15.7109375" style="15" customWidth="1"/>
    <col min="9222" max="9222" width="2.7109375" style="15" customWidth="1"/>
    <col min="9223" max="9223" width="15.7109375" style="15" customWidth="1"/>
    <col min="9224" max="9472" width="9.140625" style="15"/>
    <col min="9473" max="9473" width="4.7109375" style="15" customWidth="1"/>
    <col min="9474" max="9474" width="2.7109375" style="15" customWidth="1"/>
    <col min="9475" max="9475" width="25.7109375" style="15" customWidth="1"/>
    <col min="9476" max="9476" width="2.7109375" style="15" customWidth="1"/>
    <col min="9477" max="9477" width="15.7109375" style="15" customWidth="1"/>
    <col min="9478" max="9478" width="2.7109375" style="15" customWidth="1"/>
    <col min="9479" max="9479" width="15.7109375" style="15" customWidth="1"/>
    <col min="9480" max="9728" width="9.140625" style="15"/>
    <col min="9729" max="9729" width="4.7109375" style="15" customWidth="1"/>
    <col min="9730" max="9730" width="2.7109375" style="15" customWidth="1"/>
    <col min="9731" max="9731" width="25.7109375" style="15" customWidth="1"/>
    <col min="9732" max="9732" width="2.7109375" style="15" customWidth="1"/>
    <col min="9733" max="9733" width="15.7109375" style="15" customWidth="1"/>
    <col min="9734" max="9734" width="2.7109375" style="15" customWidth="1"/>
    <col min="9735" max="9735" width="15.7109375" style="15" customWidth="1"/>
    <col min="9736" max="9984" width="9.140625" style="15"/>
    <col min="9985" max="9985" width="4.7109375" style="15" customWidth="1"/>
    <col min="9986" max="9986" width="2.7109375" style="15" customWidth="1"/>
    <col min="9987" max="9987" width="25.7109375" style="15" customWidth="1"/>
    <col min="9988" max="9988" width="2.7109375" style="15" customWidth="1"/>
    <col min="9989" max="9989" width="15.7109375" style="15" customWidth="1"/>
    <col min="9990" max="9990" width="2.7109375" style="15" customWidth="1"/>
    <col min="9991" max="9991" width="15.7109375" style="15" customWidth="1"/>
    <col min="9992" max="10240" width="9.140625" style="15"/>
    <col min="10241" max="10241" width="4.7109375" style="15" customWidth="1"/>
    <col min="10242" max="10242" width="2.7109375" style="15" customWidth="1"/>
    <col min="10243" max="10243" width="25.7109375" style="15" customWidth="1"/>
    <col min="10244" max="10244" width="2.7109375" style="15" customWidth="1"/>
    <col min="10245" max="10245" width="15.7109375" style="15" customWidth="1"/>
    <col min="10246" max="10246" width="2.7109375" style="15" customWidth="1"/>
    <col min="10247" max="10247" width="15.7109375" style="15" customWidth="1"/>
    <col min="10248" max="10496" width="9.140625" style="15"/>
    <col min="10497" max="10497" width="4.7109375" style="15" customWidth="1"/>
    <col min="10498" max="10498" width="2.7109375" style="15" customWidth="1"/>
    <col min="10499" max="10499" width="25.7109375" style="15" customWidth="1"/>
    <col min="10500" max="10500" width="2.7109375" style="15" customWidth="1"/>
    <col min="10501" max="10501" width="15.7109375" style="15" customWidth="1"/>
    <col min="10502" max="10502" width="2.7109375" style="15" customWidth="1"/>
    <col min="10503" max="10503" width="15.7109375" style="15" customWidth="1"/>
    <col min="10504" max="10752" width="9.140625" style="15"/>
    <col min="10753" max="10753" width="4.7109375" style="15" customWidth="1"/>
    <col min="10754" max="10754" width="2.7109375" style="15" customWidth="1"/>
    <col min="10755" max="10755" width="25.7109375" style="15" customWidth="1"/>
    <col min="10756" max="10756" width="2.7109375" style="15" customWidth="1"/>
    <col min="10757" max="10757" width="15.7109375" style="15" customWidth="1"/>
    <col min="10758" max="10758" width="2.7109375" style="15" customWidth="1"/>
    <col min="10759" max="10759" width="15.7109375" style="15" customWidth="1"/>
    <col min="10760" max="11008" width="9.140625" style="15"/>
    <col min="11009" max="11009" width="4.7109375" style="15" customWidth="1"/>
    <col min="11010" max="11010" width="2.7109375" style="15" customWidth="1"/>
    <col min="11011" max="11011" width="25.7109375" style="15" customWidth="1"/>
    <col min="11012" max="11012" width="2.7109375" style="15" customWidth="1"/>
    <col min="11013" max="11013" width="15.7109375" style="15" customWidth="1"/>
    <col min="11014" max="11014" width="2.7109375" style="15" customWidth="1"/>
    <col min="11015" max="11015" width="15.7109375" style="15" customWidth="1"/>
    <col min="11016" max="11264" width="9.140625" style="15"/>
    <col min="11265" max="11265" width="4.7109375" style="15" customWidth="1"/>
    <col min="11266" max="11266" width="2.7109375" style="15" customWidth="1"/>
    <col min="11267" max="11267" width="25.7109375" style="15" customWidth="1"/>
    <col min="11268" max="11268" width="2.7109375" style="15" customWidth="1"/>
    <col min="11269" max="11269" width="15.7109375" style="15" customWidth="1"/>
    <col min="11270" max="11270" width="2.7109375" style="15" customWidth="1"/>
    <col min="11271" max="11271" width="15.7109375" style="15" customWidth="1"/>
    <col min="11272" max="11520" width="9.140625" style="15"/>
    <col min="11521" max="11521" width="4.7109375" style="15" customWidth="1"/>
    <col min="11522" max="11522" width="2.7109375" style="15" customWidth="1"/>
    <col min="11523" max="11523" width="25.7109375" style="15" customWidth="1"/>
    <col min="11524" max="11524" width="2.7109375" style="15" customWidth="1"/>
    <col min="11525" max="11525" width="15.7109375" style="15" customWidth="1"/>
    <col min="11526" max="11526" width="2.7109375" style="15" customWidth="1"/>
    <col min="11527" max="11527" width="15.7109375" style="15" customWidth="1"/>
    <col min="11528" max="11776" width="9.140625" style="15"/>
    <col min="11777" max="11777" width="4.7109375" style="15" customWidth="1"/>
    <col min="11778" max="11778" width="2.7109375" style="15" customWidth="1"/>
    <col min="11779" max="11779" width="25.7109375" style="15" customWidth="1"/>
    <col min="11780" max="11780" width="2.7109375" style="15" customWidth="1"/>
    <col min="11781" max="11781" width="15.7109375" style="15" customWidth="1"/>
    <col min="11782" max="11782" width="2.7109375" style="15" customWidth="1"/>
    <col min="11783" max="11783" width="15.7109375" style="15" customWidth="1"/>
    <col min="11784" max="12032" width="9.140625" style="15"/>
    <col min="12033" max="12033" width="4.7109375" style="15" customWidth="1"/>
    <col min="12034" max="12034" width="2.7109375" style="15" customWidth="1"/>
    <col min="12035" max="12035" width="25.7109375" style="15" customWidth="1"/>
    <col min="12036" max="12036" width="2.7109375" style="15" customWidth="1"/>
    <col min="12037" max="12037" width="15.7109375" style="15" customWidth="1"/>
    <col min="12038" max="12038" width="2.7109375" style="15" customWidth="1"/>
    <col min="12039" max="12039" width="15.7109375" style="15" customWidth="1"/>
    <col min="12040" max="12288" width="9.140625" style="15"/>
    <col min="12289" max="12289" width="4.7109375" style="15" customWidth="1"/>
    <col min="12290" max="12290" width="2.7109375" style="15" customWidth="1"/>
    <col min="12291" max="12291" width="25.7109375" style="15" customWidth="1"/>
    <col min="12292" max="12292" width="2.7109375" style="15" customWidth="1"/>
    <col min="12293" max="12293" width="15.7109375" style="15" customWidth="1"/>
    <col min="12294" max="12294" width="2.7109375" style="15" customWidth="1"/>
    <col min="12295" max="12295" width="15.7109375" style="15" customWidth="1"/>
    <col min="12296" max="12544" width="9.140625" style="15"/>
    <col min="12545" max="12545" width="4.7109375" style="15" customWidth="1"/>
    <col min="12546" max="12546" width="2.7109375" style="15" customWidth="1"/>
    <col min="12547" max="12547" width="25.7109375" style="15" customWidth="1"/>
    <col min="12548" max="12548" width="2.7109375" style="15" customWidth="1"/>
    <col min="12549" max="12549" width="15.7109375" style="15" customWidth="1"/>
    <col min="12550" max="12550" width="2.7109375" style="15" customWidth="1"/>
    <col min="12551" max="12551" width="15.7109375" style="15" customWidth="1"/>
    <col min="12552" max="12800" width="9.140625" style="15"/>
    <col min="12801" max="12801" width="4.7109375" style="15" customWidth="1"/>
    <col min="12802" max="12802" width="2.7109375" style="15" customWidth="1"/>
    <col min="12803" max="12803" width="25.7109375" style="15" customWidth="1"/>
    <col min="12804" max="12804" width="2.7109375" style="15" customWidth="1"/>
    <col min="12805" max="12805" width="15.7109375" style="15" customWidth="1"/>
    <col min="12806" max="12806" width="2.7109375" style="15" customWidth="1"/>
    <col min="12807" max="12807" width="15.7109375" style="15" customWidth="1"/>
    <col min="12808" max="13056" width="9.140625" style="15"/>
    <col min="13057" max="13057" width="4.7109375" style="15" customWidth="1"/>
    <col min="13058" max="13058" width="2.7109375" style="15" customWidth="1"/>
    <col min="13059" max="13059" width="25.7109375" style="15" customWidth="1"/>
    <col min="13060" max="13060" width="2.7109375" style="15" customWidth="1"/>
    <col min="13061" max="13061" width="15.7109375" style="15" customWidth="1"/>
    <col min="13062" max="13062" width="2.7109375" style="15" customWidth="1"/>
    <col min="13063" max="13063" width="15.7109375" style="15" customWidth="1"/>
    <col min="13064" max="13312" width="9.140625" style="15"/>
    <col min="13313" max="13313" width="4.7109375" style="15" customWidth="1"/>
    <col min="13314" max="13314" width="2.7109375" style="15" customWidth="1"/>
    <col min="13315" max="13315" width="25.7109375" style="15" customWidth="1"/>
    <col min="13316" max="13316" width="2.7109375" style="15" customWidth="1"/>
    <col min="13317" max="13317" width="15.7109375" style="15" customWidth="1"/>
    <col min="13318" max="13318" width="2.7109375" style="15" customWidth="1"/>
    <col min="13319" max="13319" width="15.7109375" style="15" customWidth="1"/>
    <col min="13320" max="13568" width="9.140625" style="15"/>
    <col min="13569" max="13569" width="4.7109375" style="15" customWidth="1"/>
    <col min="13570" max="13570" width="2.7109375" style="15" customWidth="1"/>
    <col min="13571" max="13571" width="25.7109375" style="15" customWidth="1"/>
    <col min="13572" max="13572" width="2.7109375" style="15" customWidth="1"/>
    <col min="13573" max="13573" width="15.7109375" style="15" customWidth="1"/>
    <col min="13574" max="13574" width="2.7109375" style="15" customWidth="1"/>
    <col min="13575" max="13575" width="15.7109375" style="15" customWidth="1"/>
    <col min="13576" max="13824" width="9.140625" style="15"/>
    <col min="13825" max="13825" width="4.7109375" style="15" customWidth="1"/>
    <col min="13826" max="13826" width="2.7109375" style="15" customWidth="1"/>
    <col min="13827" max="13827" width="25.7109375" style="15" customWidth="1"/>
    <col min="13828" max="13828" width="2.7109375" style="15" customWidth="1"/>
    <col min="13829" max="13829" width="15.7109375" style="15" customWidth="1"/>
    <col min="13830" max="13830" width="2.7109375" style="15" customWidth="1"/>
    <col min="13831" max="13831" width="15.7109375" style="15" customWidth="1"/>
    <col min="13832" max="14080" width="9.140625" style="15"/>
    <col min="14081" max="14081" width="4.7109375" style="15" customWidth="1"/>
    <col min="14082" max="14082" width="2.7109375" style="15" customWidth="1"/>
    <col min="14083" max="14083" width="25.7109375" style="15" customWidth="1"/>
    <col min="14084" max="14084" width="2.7109375" style="15" customWidth="1"/>
    <col min="14085" max="14085" width="15.7109375" style="15" customWidth="1"/>
    <col min="14086" max="14086" width="2.7109375" style="15" customWidth="1"/>
    <col min="14087" max="14087" width="15.7109375" style="15" customWidth="1"/>
    <col min="14088" max="14336" width="9.140625" style="15"/>
    <col min="14337" max="14337" width="4.7109375" style="15" customWidth="1"/>
    <col min="14338" max="14338" width="2.7109375" style="15" customWidth="1"/>
    <col min="14339" max="14339" width="25.7109375" style="15" customWidth="1"/>
    <col min="14340" max="14340" width="2.7109375" style="15" customWidth="1"/>
    <col min="14341" max="14341" width="15.7109375" style="15" customWidth="1"/>
    <col min="14342" max="14342" width="2.7109375" style="15" customWidth="1"/>
    <col min="14343" max="14343" width="15.7109375" style="15" customWidth="1"/>
    <col min="14344" max="14592" width="9.140625" style="15"/>
    <col min="14593" max="14593" width="4.7109375" style="15" customWidth="1"/>
    <col min="14594" max="14594" width="2.7109375" style="15" customWidth="1"/>
    <col min="14595" max="14595" width="25.7109375" style="15" customWidth="1"/>
    <col min="14596" max="14596" width="2.7109375" style="15" customWidth="1"/>
    <col min="14597" max="14597" width="15.7109375" style="15" customWidth="1"/>
    <col min="14598" max="14598" width="2.7109375" style="15" customWidth="1"/>
    <col min="14599" max="14599" width="15.7109375" style="15" customWidth="1"/>
    <col min="14600" max="14848" width="9.140625" style="15"/>
    <col min="14849" max="14849" width="4.7109375" style="15" customWidth="1"/>
    <col min="14850" max="14850" width="2.7109375" style="15" customWidth="1"/>
    <col min="14851" max="14851" width="25.7109375" style="15" customWidth="1"/>
    <col min="14852" max="14852" width="2.7109375" style="15" customWidth="1"/>
    <col min="14853" max="14853" width="15.7109375" style="15" customWidth="1"/>
    <col min="14854" max="14854" width="2.7109375" style="15" customWidth="1"/>
    <col min="14855" max="14855" width="15.7109375" style="15" customWidth="1"/>
    <col min="14856" max="15104" width="9.140625" style="15"/>
    <col min="15105" max="15105" width="4.7109375" style="15" customWidth="1"/>
    <col min="15106" max="15106" width="2.7109375" style="15" customWidth="1"/>
    <col min="15107" max="15107" width="25.7109375" style="15" customWidth="1"/>
    <col min="15108" max="15108" width="2.7109375" style="15" customWidth="1"/>
    <col min="15109" max="15109" width="15.7109375" style="15" customWidth="1"/>
    <col min="15110" max="15110" width="2.7109375" style="15" customWidth="1"/>
    <col min="15111" max="15111" width="15.7109375" style="15" customWidth="1"/>
    <col min="15112" max="15360" width="9.140625" style="15"/>
    <col min="15361" max="15361" width="4.7109375" style="15" customWidth="1"/>
    <col min="15362" max="15362" width="2.7109375" style="15" customWidth="1"/>
    <col min="15363" max="15363" width="25.7109375" style="15" customWidth="1"/>
    <col min="15364" max="15364" width="2.7109375" style="15" customWidth="1"/>
    <col min="15365" max="15365" width="15.7109375" style="15" customWidth="1"/>
    <col min="15366" max="15366" width="2.7109375" style="15" customWidth="1"/>
    <col min="15367" max="15367" width="15.7109375" style="15" customWidth="1"/>
    <col min="15368" max="15616" width="9.140625" style="15"/>
    <col min="15617" max="15617" width="4.7109375" style="15" customWidth="1"/>
    <col min="15618" max="15618" width="2.7109375" style="15" customWidth="1"/>
    <col min="15619" max="15619" width="25.7109375" style="15" customWidth="1"/>
    <col min="15620" max="15620" width="2.7109375" style="15" customWidth="1"/>
    <col min="15621" max="15621" width="15.7109375" style="15" customWidth="1"/>
    <col min="15622" max="15622" width="2.7109375" style="15" customWidth="1"/>
    <col min="15623" max="15623" width="15.7109375" style="15" customWidth="1"/>
    <col min="15624" max="15872" width="9.140625" style="15"/>
    <col min="15873" max="15873" width="4.7109375" style="15" customWidth="1"/>
    <col min="15874" max="15874" width="2.7109375" style="15" customWidth="1"/>
    <col min="15875" max="15875" width="25.7109375" style="15" customWidth="1"/>
    <col min="15876" max="15876" width="2.7109375" style="15" customWidth="1"/>
    <col min="15877" max="15877" width="15.7109375" style="15" customWidth="1"/>
    <col min="15878" max="15878" width="2.7109375" style="15" customWidth="1"/>
    <col min="15879" max="15879" width="15.7109375" style="15" customWidth="1"/>
    <col min="15880" max="16128" width="9.140625" style="15"/>
    <col min="16129" max="16129" width="4.7109375" style="15" customWidth="1"/>
    <col min="16130" max="16130" width="2.7109375" style="15" customWidth="1"/>
    <col min="16131" max="16131" width="25.7109375" style="15" customWidth="1"/>
    <col min="16132" max="16132" width="2.7109375" style="15" customWidth="1"/>
    <col min="16133" max="16133" width="15.7109375" style="15" customWidth="1"/>
    <col min="16134" max="16134" width="2.7109375" style="15" customWidth="1"/>
    <col min="16135" max="16135" width="15.7109375" style="15" customWidth="1"/>
    <col min="16136" max="16384" width="9.140625" style="15"/>
  </cols>
  <sheetData>
    <row r="1" spans="1:12" ht="15" x14ac:dyDescent="0.25">
      <c r="A1"/>
      <c r="B1"/>
      <c r="C1"/>
      <c r="D1"/>
      <c r="E1"/>
      <c r="F1"/>
      <c r="G1" s="8"/>
    </row>
    <row r="2" spans="1:12" ht="15" x14ac:dyDescent="0.25">
      <c r="A2"/>
      <c r="B2"/>
      <c r="C2"/>
      <c r="D2"/>
      <c r="E2"/>
      <c r="F2"/>
      <c r="G2" s="8"/>
    </row>
    <row r="3" spans="1:12" ht="15" x14ac:dyDescent="0.25">
      <c r="A3" s="263" t="s">
        <v>0</v>
      </c>
      <c r="B3" s="263"/>
      <c r="C3" s="263"/>
      <c r="D3" s="263"/>
      <c r="E3" s="263"/>
      <c r="F3" s="263"/>
      <c r="G3" s="263"/>
      <c r="H3"/>
      <c r="I3"/>
      <c r="J3"/>
      <c r="K3"/>
      <c r="L3"/>
    </row>
    <row r="4" spans="1:12" ht="15" x14ac:dyDescent="0.25">
      <c r="A4" s="263" t="s">
        <v>1</v>
      </c>
      <c r="B4" s="263"/>
      <c r="C4" s="263"/>
      <c r="D4" s="263"/>
      <c r="E4" s="263"/>
      <c r="F4" s="263"/>
      <c r="G4" s="263"/>
      <c r="H4"/>
      <c r="I4"/>
      <c r="J4"/>
      <c r="K4"/>
      <c r="L4"/>
    </row>
    <row r="5" spans="1:12" ht="15" x14ac:dyDescent="0.25">
      <c r="A5" s="263" t="s">
        <v>120</v>
      </c>
      <c r="B5" s="263"/>
      <c r="C5" s="263"/>
      <c r="D5" s="263"/>
      <c r="E5" s="263"/>
      <c r="F5" s="263"/>
      <c r="G5" s="263"/>
      <c r="H5"/>
      <c r="I5"/>
      <c r="J5"/>
      <c r="K5"/>
      <c r="L5"/>
    </row>
    <row r="6" spans="1:12" ht="15" x14ac:dyDescent="0.25">
      <c r="A6" s="263" t="s">
        <v>3</v>
      </c>
      <c r="B6" s="263"/>
      <c r="C6" s="263"/>
      <c r="D6" s="263"/>
      <c r="E6" s="263"/>
      <c r="F6" s="263"/>
      <c r="G6" s="263"/>
      <c r="H6"/>
      <c r="I6"/>
      <c r="J6"/>
      <c r="K6"/>
      <c r="L6"/>
    </row>
    <row r="7" spans="1:12" ht="15" x14ac:dyDescent="0.25">
      <c r="A7" s="263" t="s">
        <v>4</v>
      </c>
      <c r="B7" s="263"/>
      <c r="C7" s="263"/>
      <c r="D7" s="263"/>
      <c r="E7" s="263"/>
      <c r="F7" s="263"/>
      <c r="G7" s="263"/>
      <c r="H7"/>
      <c r="I7"/>
      <c r="J7"/>
      <c r="K7"/>
      <c r="L7"/>
    </row>
    <row r="8" spans="1:12" ht="15" x14ac:dyDescent="0.25">
      <c r="A8" s="263" t="s">
        <v>5</v>
      </c>
      <c r="B8" s="263"/>
      <c r="C8" s="263"/>
      <c r="D8" s="263"/>
      <c r="E8" s="263"/>
      <c r="F8" s="263"/>
      <c r="G8" s="263"/>
      <c r="H8"/>
      <c r="I8"/>
      <c r="J8"/>
      <c r="K8"/>
      <c r="L8"/>
    </row>
    <row r="9" spans="1:12" ht="15" x14ac:dyDescent="0.25">
      <c r="A9" s="1"/>
      <c r="B9" s="1"/>
      <c r="C9" s="1"/>
      <c r="D9" s="1"/>
      <c r="E9" s="1"/>
      <c r="F9" s="1"/>
      <c r="G9" s="1"/>
      <c r="H9"/>
      <c r="I9"/>
      <c r="J9"/>
      <c r="K9"/>
      <c r="L9"/>
    </row>
    <row r="10" spans="1:12" ht="15" x14ac:dyDescent="0.25">
      <c r="A10" s="262" t="s">
        <v>6</v>
      </c>
      <c r="B10" s="262"/>
      <c r="C10" s="262"/>
      <c r="D10" s="262"/>
      <c r="E10" s="262"/>
      <c r="F10" s="262"/>
      <c r="G10" s="262"/>
      <c r="H10"/>
      <c r="I10"/>
      <c r="J10"/>
      <c r="K10"/>
      <c r="L10"/>
    </row>
    <row r="11" spans="1:12" ht="15" x14ac:dyDescent="0.25">
      <c r="A11" s="40"/>
      <c r="B11" s="40"/>
      <c r="C11" s="40"/>
      <c r="D11" s="40"/>
      <c r="E11" s="40"/>
      <c r="F11" s="40"/>
      <c r="G11" s="40"/>
    </row>
    <row r="12" spans="1:12" ht="15" x14ac:dyDescent="0.25">
      <c r="A12" s="57" t="s">
        <v>7</v>
      </c>
      <c r="B12" s="40"/>
      <c r="C12" s="40"/>
      <c r="D12" s="40"/>
      <c r="E12" s="56" t="s">
        <v>121</v>
      </c>
      <c r="F12" s="40"/>
      <c r="G12" s="57" t="s">
        <v>122</v>
      </c>
    </row>
    <row r="13" spans="1:12" ht="15" x14ac:dyDescent="0.25">
      <c r="A13" s="70" t="s">
        <v>8</v>
      </c>
      <c r="B13" s="40"/>
      <c r="C13" s="71" t="s">
        <v>123</v>
      </c>
      <c r="D13" s="40"/>
      <c r="E13" s="71" t="s">
        <v>124</v>
      </c>
      <c r="F13" s="40"/>
      <c r="G13" s="70" t="s">
        <v>125</v>
      </c>
    </row>
    <row r="14" spans="1:12" ht="15" x14ac:dyDescent="0.25">
      <c r="A14" s="55"/>
      <c r="B14" s="40"/>
      <c r="C14" s="56" t="s">
        <v>12</v>
      </c>
      <c r="D14" s="40"/>
      <c r="E14" s="56" t="s">
        <v>13</v>
      </c>
      <c r="F14" s="40"/>
      <c r="G14" s="56" t="s">
        <v>14</v>
      </c>
    </row>
    <row r="15" spans="1:12" ht="15" x14ac:dyDescent="0.25">
      <c r="A15" s="55"/>
      <c r="B15" s="40"/>
      <c r="C15" s="56"/>
      <c r="D15" s="40"/>
      <c r="E15" s="56"/>
      <c r="F15" s="40"/>
      <c r="G15" s="56"/>
    </row>
    <row r="16" spans="1:12" ht="15" x14ac:dyDescent="0.25">
      <c r="A16" s="55">
        <v>1</v>
      </c>
      <c r="B16" s="40"/>
      <c r="C16" s="40" t="s">
        <v>126</v>
      </c>
      <c r="D16" s="40"/>
      <c r="E16" s="40"/>
      <c r="F16" s="40"/>
      <c r="G16" s="40"/>
    </row>
    <row r="17" spans="1:7" ht="15" x14ac:dyDescent="0.25">
      <c r="A17" s="55">
        <v>2</v>
      </c>
      <c r="B17" s="40"/>
      <c r="C17" s="40" t="s">
        <v>127</v>
      </c>
      <c r="D17" s="40"/>
      <c r="E17" s="38">
        <v>7</v>
      </c>
      <c r="F17" s="40"/>
      <c r="G17" s="40"/>
    </row>
    <row r="18" spans="1:7" ht="15" x14ac:dyDescent="0.25">
      <c r="A18" s="55">
        <v>3</v>
      </c>
      <c r="B18" s="40"/>
      <c r="C18" s="40" t="s">
        <v>128</v>
      </c>
      <c r="D18" s="40"/>
      <c r="E18" s="58">
        <v>0</v>
      </c>
      <c r="F18" s="40"/>
      <c r="G18" s="40"/>
    </row>
    <row r="19" spans="1:7" ht="15.75" thickBot="1" x14ac:dyDescent="0.3">
      <c r="A19" s="55">
        <v>4</v>
      </c>
      <c r="B19" s="40"/>
      <c r="C19" s="40" t="s">
        <v>129</v>
      </c>
      <c r="D19" s="40"/>
      <c r="E19" s="59">
        <f>+E17+E18</f>
        <v>7</v>
      </c>
      <c r="F19" s="40"/>
      <c r="G19" s="63">
        <f>E19</f>
        <v>7</v>
      </c>
    </row>
    <row r="20" spans="1:7" ht="15.75" thickTop="1" x14ac:dyDescent="0.25">
      <c r="A20" s="55"/>
      <c r="B20" s="40"/>
      <c r="C20" s="56"/>
      <c r="D20" s="40"/>
      <c r="E20" s="56"/>
      <c r="F20" s="40"/>
      <c r="G20" s="56"/>
    </row>
    <row r="21" spans="1:7" ht="15" x14ac:dyDescent="0.25">
      <c r="A21" s="57">
        <v>5</v>
      </c>
      <c r="B21" s="40"/>
      <c r="C21" s="40" t="s">
        <v>130</v>
      </c>
      <c r="D21" s="40"/>
      <c r="E21" s="40"/>
      <c r="F21" s="40"/>
      <c r="G21" s="40"/>
    </row>
    <row r="22" spans="1:7" ht="15" x14ac:dyDescent="0.25">
      <c r="A22" s="57">
        <v>6</v>
      </c>
      <c r="B22" s="40"/>
      <c r="C22" s="40" t="s">
        <v>127</v>
      </c>
      <c r="D22" s="40"/>
      <c r="E22" s="38">
        <v>7</v>
      </c>
      <c r="F22" s="40"/>
      <c r="G22" s="40"/>
    </row>
    <row r="23" spans="1:7" ht="15" x14ac:dyDescent="0.25">
      <c r="A23" s="57">
        <v>7</v>
      </c>
      <c r="B23" s="40"/>
      <c r="C23" s="40" t="s">
        <v>131</v>
      </c>
      <c r="D23" s="40"/>
      <c r="E23" s="58">
        <v>5</v>
      </c>
      <c r="F23" s="40"/>
      <c r="G23" s="40"/>
    </row>
    <row r="24" spans="1:7" ht="15.75" thickBot="1" x14ac:dyDescent="0.3">
      <c r="A24" s="57">
        <v>8</v>
      </c>
      <c r="B24" s="40"/>
      <c r="C24" s="40" t="s">
        <v>129</v>
      </c>
      <c r="D24" s="40"/>
      <c r="E24" s="59">
        <f>+E22+E23</f>
        <v>12</v>
      </c>
      <c r="F24" s="40"/>
      <c r="G24" s="63">
        <f>E24</f>
        <v>12</v>
      </c>
    </row>
    <row r="25" spans="1:7" ht="15.75" thickTop="1" x14ac:dyDescent="0.25">
      <c r="A25" s="40"/>
      <c r="B25" s="40"/>
      <c r="C25" s="40"/>
      <c r="D25" s="40"/>
      <c r="E25" s="40"/>
      <c r="F25" s="40"/>
      <c r="G25" s="40"/>
    </row>
    <row r="26" spans="1:7" ht="15.75" thickBot="1" x14ac:dyDescent="0.3">
      <c r="A26" s="57">
        <v>9</v>
      </c>
      <c r="C26" s="15" t="s">
        <v>132</v>
      </c>
      <c r="D26" s="40"/>
      <c r="E26" s="40"/>
      <c r="F26" s="40"/>
      <c r="G26" s="127">
        <f>365/2-12</f>
        <v>170.5</v>
      </c>
    </row>
    <row r="27" spans="1:7" ht="15.75" thickTop="1" x14ac:dyDescent="0.25">
      <c r="A27" s="57"/>
      <c r="D27" s="40"/>
      <c r="E27" s="40"/>
      <c r="F27" s="40"/>
      <c r="G27" s="40"/>
    </row>
    <row r="28" spans="1:7" ht="15" x14ac:dyDescent="0.25">
      <c r="A28" s="57"/>
      <c r="B28" s="40"/>
      <c r="C28" s="40"/>
      <c r="D28" s="40"/>
      <c r="E28" s="40"/>
      <c r="F28" s="40"/>
      <c r="G28" s="40"/>
    </row>
    <row r="29" spans="1:7" ht="15" x14ac:dyDescent="0.25">
      <c r="A29" s="57"/>
      <c r="B29" s="40"/>
      <c r="D29" s="40"/>
      <c r="E29" s="40"/>
      <c r="F29" s="40"/>
      <c r="G29" s="40"/>
    </row>
    <row r="30" spans="1:7" ht="15" x14ac:dyDescent="0.25">
      <c r="A30" s="57"/>
      <c r="B30" s="40"/>
      <c r="C30" s="40"/>
      <c r="D30" s="40"/>
      <c r="E30" s="40"/>
      <c r="F30" s="40"/>
      <c r="G30" s="40"/>
    </row>
    <row r="31" spans="1:7" ht="15" x14ac:dyDescent="0.25">
      <c r="A31" s="57"/>
      <c r="B31" s="40"/>
      <c r="C31" s="40"/>
      <c r="D31" s="40"/>
      <c r="E31" s="40"/>
      <c r="F31" s="40"/>
      <c r="G31" s="40"/>
    </row>
    <row r="32" spans="1:7" ht="15" x14ac:dyDescent="0.25">
      <c r="A32" s="57"/>
      <c r="B32" s="40"/>
      <c r="C32" s="40"/>
      <c r="D32" s="40"/>
      <c r="E32" s="40"/>
      <c r="F32" s="40"/>
      <c r="G32" s="40"/>
    </row>
    <row r="33" spans="1:12" ht="15" x14ac:dyDescent="0.25">
      <c r="A33" s="57"/>
      <c r="B33" s="40"/>
      <c r="C33" s="40"/>
      <c r="D33" s="40"/>
      <c r="E33" s="40"/>
      <c r="F33" s="40"/>
      <c r="G33" s="40"/>
    </row>
    <row r="34" spans="1:12" ht="15" x14ac:dyDescent="0.25">
      <c r="A34" s="57"/>
      <c r="B34" s="40"/>
      <c r="C34" s="40"/>
      <c r="D34" s="40"/>
      <c r="E34" s="40"/>
      <c r="F34" s="40"/>
      <c r="G34" s="40"/>
    </row>
    <row r="35" spans="1:12" ht="15" x14ac:dyDescent="0.25">
      <c r="A35" s="57"/>
      <c r="B35" s="40"/>
      <c r="C35" s="40"/>
      <c r="D35" s="40"/>
      <c r="E35" s="40"/>
      <c r="F35" s="40"/>
      <c r="G35" s="40"/>
    </row>
    <row r="36" spans="1:12" ht="15" x14ac:dyDescent="0.25">
      <c r="A36" s="57"/>
      <c r="B36" s="40"/>
      <c r="C36" s="40"/>
      <c r="D36" s="40"/>
      <c r="E36" s="40"/>
      <c r="F36" s="40"/>
      <c r="G36" s="40"/>
    </row>
    <row r="37" spans="1:12" ht="15" x14ac:dyDescent="0.25">
      <c r="A37" s="57"/>
      <c r="B37" s="40"/>
      <c r="C37" s="40"/>
      <c r="D37" s="40"/>
      <c r="E37" s="40"/>
      <c r="F37" s="40"/>
      <c r="G37" s="40"/>
    </row>
    <row r="38" spans="1:12" ht="15" x14ac:dyDescent="0.25">
      <c r="A38" s="57"/>
      <c r="B38" s="40"/>
      <c r="C38" s="40"/>
      <c r="D38" s="40"/>
      <c r="E38" s="40"/>
      <c r="F38" s="40"/>
      <c r="G38" s="40"/>
    </row>
    <row r="39" spans="1:12" ht="15" x14ac:dyDescent="0.25">
      <c r="A39" s="57"/>
      <c r="B39" s="40" t="s">
        <v>133</v>
      </c>
      <c r="C39" s="40"/>
      <c r="D39" s="40"/>
      <c r="E39" s="40"/>
      <c r="F39" s="40"/>
      <c r="G39" s="40"/>
    </row>
    <row r="40" spans="1:12" ht="15" x14ac:dyDescent="0.25">
      <c r="B40" s="40"/>
      <c r="C40" s="40" t="s">
        <v>134</v>
      </c>
    </row>
    <row r="41" spans="1:12" ht="15" x14ac:dyDescent="0.25">
      <c r="B41" s="40"/>
      <c r="C41" s="40"/>
    </row>
    <row r="42" spans="1:12" ht="15" x14ac:dyDescent="0.25">
      <c r="A42" s="263"/>
      <c r="B42" s="263"/>
      <c r="C42" s="263"/>
      <c r="D42" s="263"/>
      <c r="E42" s="263"/>
      <c r="F42" s="263"/>
      <c r="G42" s="263"/>
      <c r="H42"/>
      <c r="I42"/>
      <c r="J42"/>
      <c r="K42"/>
      <c r="L42"/>
    </row>
  </sheetData>
  <mergeCells count="8">
    <mergeCell ref="A42:G42"/>
    <mergeCell ref="A3:G3"/>
    <mergeCell ref="A4:G4"/>
    <mergeCell ref="A6:G6"/>
    <mergeCell ref="A7:G7"/>
    <mergeCell ref="A8:G8"/>
    <mergeCell ref="A5:G5"/>
    <mergeCell ref="A10:G10"/>
  </mergeCells>
  <pageMargins left="1" right="0.75" top="0.82" bottom="1" header="0.5" footer="0.5"/>
  <pageSetup scale="96" orientation="portrait" horizontalDpi="4294967292" verticalDpi="4294967292" r:id="rId1"/>
  <headerFooter alignWithMargins="0">
    <oddHeader>&amp;RPage &amp;P of &amp;N</oddHeader>
    <oddFooter xml:space="preserve">&amp;R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423B1-69CD-4B70-9EA3-97CC36123F87}">
  <sheetPr>
    <pageSetUpPr fitToPage="1"/>
  </sheetPr>
  <dimension ref="A1:O59"/>
  <sheetViews>
    <sheetView view="pageLayout" zoomScaleNormal="100" workbookViewId="0"/>
  </sheetViews>
  <sheetFormatPr defaultRowHeight="12.75" x14ac:dyDescent="0.2"/>
  <cols>
    <col min="1" max="1" width="9.140625" style="185"/>
    <col min="2" max="2" width="1.85546875" style="185" customWidth="1"/>
    <col min="3" max="3" width="17.42578125" style="185" customWidth="1"/>
    <col min="4" max="4" width="1.7109375" style="185" customWidth="1"/>
    <col min="5" max="5" width="19.7109375" style="185" customWidth="1"/>
    <col min="6" max="6" width="1.7109375" style="185" customWidth="1"/>
    <col min="7" max="7" width="15.7109375" style="185" customWidth="1"/>
    <col min="8" max="8" width="1.7109375" style="185" customWidth="1"/>
    <col min="9" max="9" width="15.7109375" style="185" customWidth="1"/>
    <col min="10" max="10" width="1.7109375" style="185" customWidth="1"/>
    <col min="11" max="11" width="15.7109375" style="185" customWidth="1"/>
    <col min="12" max="13" width="9.140625" style="185"/>
    <col min="14" max="14" width="13.42578125" style="185" customWidth="1"/>
    <col min="15" max="15" width="14.5703125" style="185" bestFit="1" customWidth="1"/>
    <col min="16" max="258" width="9.140625" style="185"/>
    <col min="259" max="259" width="17.42578125" style="185" customWidth="1"/>
    <col min="260" max="260" width="1.7109375" style="185" customWidth="1"/>
    <col min="261" max="261" width="19.7109375" style="185" customWidth="1"/>
    <col min="262" max="262" width="1.7109375" style="185" customWidth="1"/>
    <col min="263" max="263" width="15.7109375" style="185" customWidth="1"/>
    <col min="264" max="264" width="1.7109375" style="185" customWidth="1"/>
    <col min="265" max="265" width="15.7109375" style="185" customWidth="1"/>
    <col min="266" max="266" width="1.7109375" style="185" customWidth="1"/>
    <col min="267" max="267" width="15.7109375" style="185" customWidth="1"/>
    <col min="268" max="514" width="9.140625" style="185"/>
    <col min="515" max="515" width="17.42578125" style="185" customWidth="1"/>
    <col min="516" max="516" width="1.7109375" style="185" customWidth="1"/>
    <col min="517" max="517" width="19.7109375" style="185" customWidth="1"/>
    <col min="518" max="518" width="1.7109375" style="185" customWidth="1"/>
    <col min="519" max="519" width="15.7109375" style="185" customWidth="1"/>
    <col min="520" max="520" width="1.7109375" style="185" customWidth="1"/>
    <col min="521" max="521" width="15.7109375" style="185" customWidth="1"/>
    <col min="522" max="522" width="1.7109375" style="185" customWidth="1"/>
    <col min="523" max="523" width="15.7109375" style="185" customWidth="1"/>
    <col min="524" max="770" width="9.140625" style="185"/>
    <col min="771" max="771" width="17.42578125" style="185" customWidth="1"/>
    <col min="772" max="772" width="1.7109375" style="185" customWidth="1"/>
    <col min="773" max="773" width="19.7109375" style="185" customWidth="1"/>
    <col min="774" max="774" width="1.7109375" style="185" customWidth="1"/>
    <col min="775" max="775" width="15.7109375" style="185" customWidth="1"/>
    <col min="776" max="776" width="1.7109375" style="185" customWidth="1"/>
    <col min="777" max="777" width="15.7109375" style="185" customWidth="1"/>
    <col min="778" max="778" width="1.7109375" style="185" customWidth="1"/>
    <col min="779" max="779" width="15.7109375" style="185" customWidth="1"/>
    <col min="780" max="1026" width="9.140625" style="185"/>
    <col min="1027" max="1027" width="17.42578125" style="185" customWidth="1"/>
    <col min="1028" max="1028" width="1.7109375" style="185" customWidth="1"/>
    <col min="1029" max="1029" width="19.7109375" style="185" customWidth="1"/>
    <col min="1030" max="1030" width="1.7109375" style="185" customWidth="1"/>
    <col min="1031" max="1031" width="15.7109375" style="185" customWidth="1"/>
    <col min="1032" max="1032" width="1.7109375" style="185" customWidth="1"/>
    <col min="1033" max="1033" width="15.7109375" style="185" customWidth="1"/>
    <col min="1034" max="1034" width="1.7109375" style="185" customWidth="1"/>
    <col min="1035" max="1035" width="15.7109375" style="185" customWidth="1"/>
    <col min="1036" max="1282" width="9.140625" style="185"/>
    <col min="1283" max="1283" width="17.42578125" style="185" customWidth="1"/>
    <col min="1284" max="1284" width="1.7109375" style="185" customWidth="1"/>
    <col min="1285" max="1285" width="19.7109375" style="185" customWidth="1"/>
    <col min="1286" max="1286" width="1.7109375" style="185" customWidth="1"/>
    <col min="1287" max="1287" width="15.7109375" style="185" customWidth="1"/>
    <col min="1288" max="1288" width="1.7109375" style="185" customWidth="1"/>
    <col min="1289" max="1289" width="15.7109375" style="185" customWidth="1"/>
    <col min="1290" max="1290" width="1.7109375" style="185" customWidth="1"/>
    <col min="1291" max="1291" width="15.7109375" style="185" customWidth="1"/>
    <col min="1292" max="1538" width="9.140625" style="185"/>
    <col min="1539" max="1539" width="17.42578125" style="185" customWidth="1"/>
    <col min="1540" max="1540" width="1.7109375" style="185" customWidth="1"/>
    <col min="1541" max="1541" width="19.7109375" style="185" customWidth="1"/>
    <col min="1542" max="1542" width="1.7109375" style="185" customWidth="1"/>
    <col min="1543" max="1543" width="15.7109375" style="185" customWidth="1"/>
    <col min="1544" max="1544" width="1.7109375" style="185" customWidth="1"/>
    <col min="1545" max="1545" width="15.7109375" style="185" customWidth="1"/>
    <col min="1546" max="1546" width="1.7109375" style="185" customWidth="1"/>
    <col min="1547" max="1547" width="15.7109375" style="185" customWidth="1"/>
    <col min="1548" max="1794" width="9.140625" style="185"/>
    <col min="1795" max="1795" width="17.42578125" style="185" customWidth="1"/>
    <col min="1796" max="1796" width="1.7109375" style="185" customWidth="1"/>
    <col min="1797" max="1797" width="19.7109375" style="185" customWidth="1"/>
    <col min="1798" max="1798" width="1.7109375" style="185" customWidth="1"/>
    <col min="1799" max="1799" width="15.7109375" style="185" customWidth="1"/>
    <col min="1800" max="1800" width="1.7109375" style="185" customWidth="1"/>
    <col min="1801" max="1801" width="15.7109375" style="185" customWidth="1"/>
    <col min="1802" max="1802" width="1.7109375" style="185" customWidth="1"/>
    <col min="1803" max="1803" width="15.7109375" style="185" customWidth="1"/>
    <col min="1804" max="2050" width="9.140625" style="185"/>
    <col min="2051" max="2051" width="17.42578125" style="185" customWidth="1"/>
    <col min="2052" max="2052" width="1.7109375" style="185" customWidth="1"/>
    <col min="2053" max="2053" width="19.7109375" style="185" customWidth="1"/>
    <col min="2054" max="2054" width="1.7109375" style="185" customWidth="1"/>
    <col min="2055" max="2055" width="15.7109375" style="185" customWidth="1"/>
    <col min="2056" max="2056" width="1.7109375" style="185" customWidth="1"/>
    <col min="2057" max="2057" width="15.7109375" style="185" customWidth="1"/>
    <col min="2058" max="2058" width="1.7109375" style="185" customWidth="1"/>
    <col min="2059" max="2059" width="15.7109375" style="185" customWidth="1"/>
    <col min="2060" max="2306" width="9.140625" style="185"/>
    <col min="2307" max="2307" width="17.42578125" style="185" customWidth="1"/>
    <col min="2308" max="2308" width="1.7109375" style="185" customWidth="1"/>
    <col min="2309" max="2309" width="19.7109375" style="185" customWidth="1"/>
    <col min="2310" max="2310" width="1.7109375" style="185" customWidth="1"/>
    <col min="2311" max="2311" width="15.7109375" style="185" customWidth="1"/>
    <col min="2312" max="2312" width="1.7109375" style="185" customWidth="1"/>
    <col min="2313" max="2313" width="15.7109375" style="185" customWidth="1"/>
    <col min="2314" max="2314" width="1.7109375" style="185" customWidth="1"/>
    <col min="2315" max="2315" width="15.7109375" style="185" customWidth="1"/>
    <col min="2316" max="2562" width="9.140625" style="185"/>
    <col min="2563" max="2563" width="17.42578125" style="185" customWidth="1"/>
    <col min="2564" max="2564" width="1.7109375" style="185" customWidth="1"/>
    <col min="2565" max="2565" width="19.7109375" style="185" customWidth="1"/>
    <col min="2566" max="2566" width="1.7109375" style="185" customWidth="1"/>
    <col min="2567" max="2567" width="15.7109375" style="185" customWidth="1"/>
    <col min="2568" max="2568" width="1.7109375" style="185" customWidth="1"/>
    <col min="2569" max="2569" width="15.7109375" style="185" customWidth="1"/>
    <col min="2570" max="2570" width="1.7109375" style="185" customWidth="1"/>
    <col min="2571" max="2571" width="15.7109375" style="185" customWidth="1"/>
    <col min="2572" max="2818" width="9.140625" style="185"/>
    <col min="2819" max="2819" width="17.42578125" style="185" customWidth="1"/>
    <col min="2820" max="2820" width="1.7109375" style="185" customWidth="1"/>
    <col min="2821" max="2821" width="19.7109375" style="185" customWidth="1"/>
    <col min="2822" max="2822" width="1.7109375" style="185" customWidth="1"/>
    <col min="2823" max="2823" width="15.7109375" style="185" customWidth="1"/>
    <col min="2824" max="2824" width="1.7109375" style="185" customWidth="1"/>
    <col min="2825" max="2825" width="15.7109375" style="185" customWidth="1"/>
    <col min="2826" max="2826" width="1.7109375" style="185" customWidth="1"/>
    <col min="2827" max="2827" width="15.7109375" style="185" customWidth="1"/>
    <col min="2828" max="3074" width="9.140625" style="185"/>
    <col min="3075" max="3075" width="17.42578125" style="185" customWidth="1"/>
    <col min="3076" max="3076" width="1.7109375" style="185" customWidth="1"/>
    <col min="3077" max="3077" width="19.7109375" style="185" customWidth="1"/>
    <col min="3078" max="3078" width="1.7109375" style="185" customWidth="1"/>
    <col min="3079" max="3079" width="15.7109375" style="185" customWidth="1"/>
    <col min="3080" max="3080" width="1.7109375" style="185" customWidth="1"/>
    <col min="3081" max="3081" width="15.7109375" style="185" customWidth="1"/>
    <col min="3082" max="3082" width="1.7109375" style="185" customWidth="1"/>
    <col min="3083" max="3083" width="15.7109375" style="185" customWidth="1"/>
    <col min="3084" max="3330" width="9.140625" style="185"/>
    <col min="3331" max="3331" width="17.42578125" style="185" customWidth="1"/>
    <col min="3332" max="3332" width="1.7109375" style="185" customWidth="1"/>
    <col min="3333" max="3333" width="19.7109375" style="185" customWidth="1"/>
    <col min="3334" max="3334" width="1.7109375" style="185" customWidth="1"/>
    <col min="3335" max="3335" width="15.7109375" style="185" customWidth="1"/>
    <col min="3336" max="3336" width="1.7109375" style="185" customWidth="1"/>
    <col min="3337" max="3337" width="15.7109375" style="185" customWidth="1"/>
    <col min="3338" max="3338" width="1.7109375" style="185" customWidth="1"/>
    <col min="3339" max="3339" width="15.7109375" style="185" customWidth="1"/>
    <col min="3340" max="3586" width="9.140625" style="185"/>
    <col min="3587" max="3587" width="17.42578125" style="185" customWidth="1"/>
    <col min="3588" max="3588" width="1.7109375" style="185" customWidth="1"/>
    <col min="3589" max="3589" width="19.7109375" style="185" customWidth="1"/>
    <col min="3590" max="3590" width="1.7109375" style="185" customWidth="1"/>
    <col min="3591" max="3591" width="15.7109375" style="185" customWidth="1"/>
    <col min="3592" max="3592" width="1.7109375" style="185" customWidth="1"/>
    <col min="3593" max="3593" width="15.7109375" style="185" customWidth="1"/>
    <col min="3594" max="3594" width="1.7109375" style="185" customWidth="1"/>
    <col min="3595" max="3595" width="15.7109375" style="185" customWidth="1"/>
    <col min="3596" max="3842" width="9.140625" style="185"/>
    <col min="3843" max="3843" width="17.42578125" style="185" customWidth="1"/>
    <col min="3844" max="3844" width="1.7109375" style="185" customWidth="1"/>
    <col min="3845" max="3845" width="19.7109375" style="185" customWidth="1"/>
    <col min="3846" max="3846" width="1.7109375" style="185" customWidth="1"/>
    <col min="3847" max="3847" width="15.7109375" style="185" customWidth="1"/>
    <col min="3848" max="3848" width="1.7109375" style="185" customWidth="1"/>
    <col min="3849" max="3849" width="15.7109375" style="185" customWidth="1"/>
    <col min="3850" max="3850" width="1.7109375" style="185" customWidth="1"/>
    <col min="3851" max="3851" width="15.7109375" style="185" customWidth="1"/>
    <col min="3852" max="4098" width="9.140625" style="185"/>
    <col min="4099" max="4099" width="17.42578125" style="185" customWidth="1"/>
    <col min="4100" max="4100" width="1.7109375" style="185" customWidth="1"/>
    <col min="4101" max="4101" width="19.7109375" style="185" customWidth="1"/>
    <col min="4102" max="4102" width="1.7109375" style="185" customWidth="1"/>
    <col min="4103" max="4103" width="15.7109375" style="185" customWidth="1"/>
    <col min="4104" max="4104" width="1.7109375" style="185" customWidth="1"/>
    <col min="4105" max="4105" width="15.7109375" style="185" customWidth="1"/>
    <col min="4106" max="4106" width="1.7109375" style="185" customWidth="1"/>
    <col min="4107" max="4107" width="15.7109375" style="185" customWidth="1"/>
    <col min="4108" max="4354" width="9.140625" style="185"/>
    <col min="4355" max="4355" width="17.42578125" style="185" customWidth="1"/>
    <col min="4356" max="4356" width="1.7109375" style="185" customWidth="1"/>
    <col min="4357" max="4357" width="19.7109375" style="185" customWidth="1"/>
    <col min="4358" max="4358" width="1.7109375" style="185" customWidth="1"/>
    <col min="4359" max="4359" width="15.7109375" style="185" customWidth="1"/>
    <col min="4360" max="4360" width="1.7109375" style="185" customWidth="1"/>
    <col min="4361" max="4361" width="15.7109375" style="185" customWidth="1"/>
    <col min="4362" max="4362" width="1.7109375" style="185" customWidth="1"/>
    <col min="4363" max="4363" width="15.7109375" style="185" customWidth="1"/>
    <col min="4364" max="4610" width="9.140625" style="185"/>
    <col min="4611" max="4611" width="17.42578125" style="185" customWidth="1"/>
    <col min="4612" max="4612" width="1.7109375" style="185" customWidth="1"/>
    <col min="4613" max="4613" width="19.7109375" style="185" customWidth="1"/>
    <col min="4614" max="4614" width="1.7109375" style="185" customWidth="1"/>
    <col min="4615" max="4615" width="15.7109375" style="185" customWidth="1"/>
    <col min="4616" max="4616" width="1.7109375" style="185" customWidth="1"/>
    <col min="4617" max="4617" width="15.7109375" style="185" customWidth="1"/>
    <col min="4618" max="4618" width="1.7109375" style="185" customWidth="1"/>
    <col min="4619" max="4619" width="15.7109375" style="185" customWidth="1"/>
    <col min="4620" max="4866" width="9.140625" style="185"/>
    <col min="4867" max="4867" width="17.42578125" style="185" customWidth="1"/>
    <col min="4868" max="4868" width="1.7109375" style="185" customWidth="1"/>
    <col min="4869" max="4869" width="19.7109375" style="185" customWidth="1"/>
    <col min="4870" max="4870" width="1.7109375" style="185" customWidth="1"/>
    <col min="4871" max="4871" width="15.7109375" style="185" customWidth="1"/>
    <col min="4872" max="4872" width="1.7109375" style="185" customWidth="1"/>
    <col min="4873" max="4873" width="15.7109375" style="185" customWidth="1"/>
    <col min="4874" max="4874" width="1.7109375" style="185" customWidth="1"/>
    <col min="4875" max="4875" width="15.7109375" style="185" customWidth="1"/>
    <col min="4876" max="5122" width="9.140625" style="185"/>
    <col min="5123" max="5123" width="17.42578125" style="185" customWidth="1"/>
    <col min="5124" max="5124" width="1.7109375" style="185" customWidth="1"/>
    <col min="5125" max="5125" width="19.7109375" style="185" customWidth="1"/>
    <col min="5126" max="5126" width="1.7109375" style="185" customWidth="1"/>
    <col min="5127" max="5127" width="15.7109375" style="185" customWidth="1"/>
    <col min="5128" max="5128" width="1.7109375" style="185" customWidth="1"/>
    <col min="5129" max="5129" width="15.7109375" style="185" customWidth="1"/>
    <col min="5130" max="5130" width="1.7109375" style="185" customWidth="1"/>
    <col min="5131" max="5131" width="15.7109375" style="185" customWidth="1"/>
    <col min="5132" max="5378" width="9.140625" style="185"/>
    <col min="5379" max="5379" width="17.42578125" style="185" customWidth="1"/>
    <col min="5380" max="5380" width="1.7109375" style="185" customWidth="1"/>
    <col min="5381" max="5381" width="19.7109375" style="185" customWidth="1"/>
    <col min="5382" max="5382" width="1.7109375" style="185" customWidth="1"/>
    <col min="5383" max="5383" width="15.7109375" style="185" customWidth="1"/>
    <col min="5384" max="5384" width="1.7109375" style="185" customWidth="1"/>
    <col min="5385" max="5385" width="15.7109375" style="185" customWidth="1"/>
    <col min="5386" max="5386" width="1.7109375" style="185" customWidth="1"/>
    <col min="5387" max="5387" width="15.7109375" style="185" customWidth="1"/>
    <col min="5388" max="5634" width="9.140625" style="185"/>
    <col min="5635" max="5635" width="17.42578125" style="185" customWidth="1"/>
    <col min="5636" max="5636" width="1.7109375" style="185" customWidth="1"/>
    <col min="5637" max="5637" width="19.7109375" style="185" customWidth="1"/>
    <col min="5638" max="5638" width="1.7109375" style="185" customWidth="1"/>
    <col min="5639" max="5639" width="15.7109375" style="185" customWidth="1"/>
    <col min="5640" max="5640" width="1.7109375" style="185" customWidth="1"/>
    <col min="5641" max="5641" width="15.7109375" style="185" customWidth="1"/>
    <col min="5642" max="5642" width="1.7109375" style="185" customWidth="1"/>
    <col min="5643" max="5643" width="15.7109375" style="185" customWidth="1"/>
    <col min="5644" max="5890" width="9.140625" style="185"/>
    <col min="5891" max="5891" width="17.42578125" style="185" customWidth="1"/>
    <col min="5892" max="5892" width="1.7109375" style="185" customWidth="1"/>
    <col min="5893" max="5893" width="19.7109375" style="185" customWidth="1"/>
    <col min="5894" max="5894" width="1.7109375" style="185" customWidth="1"/>
    <col min="5895" max="5895" width="15.7109375" style="185" customWidth="1"/>
    <col min="5896" max="5896" width="1.7109375" style="185" customWidth="1"/>
    <col min="5897" max="5897" width="15.7109375" style="185" customWidth="1"/>
    <col min="5898" max="5898" width="1.7109375" style="185" customWidth="1"/>
    <col min="5899" max="5899" width="15.7109375" style="185" customWidth="1"/>
    <col min="5900" max="6146" width="9.140625" style="185"/>
    <col min="6147" max="6147" width="17.42578125" style="185" customWidth="1"/>
    <col min="6148" max="6148" width="1.7109375" style="185" customWidth="1"/>
    <col min="6149" max="6149" width="19.7109375" style="185" customWidth="1"/>
    <col min="6150" max="6150" width="1.7109375" style="185" customWidth="1"/>
    <col min="6151" max="6151" width="15.7109375" style="185" customWidth="1"/>
    <col min="6152" max="6152" width="1.7109375" style="185" customWidth="1"/>
    <col min="6153" max="6153" width="15.7109375" style="185" customWidth="1"/>
    <col min="6154" max="6154" width="1.7109375" style="185" customWidth="1"/>
    <col min="6155" max="6155" width="15.7109375" style="185" customWidth="1"/>
    <col min="6156" max="6402" width="9.140625" style="185"/>
    <col min="6403" max="6403" width="17.42578125" style="185" customWidth="1"/>
    <col min="6404" max="6404" width="1.7109375" style="185" customWidth="1"/>
    <col min="6405" max="6405" width="19.7109375" style="185" customWidth="1"/>
    <col min="6406" max="6406" width="1.7109375" style="185" customWidth="1"/>
    <col min="6407" max="6407" width="15.7109375" style="185" customWidth="1"/>
    <col min="6408" max="6408" width="1.7109375" style="185" customWidth="1"/>
    <col min="6409" max="6409" width="15.7109375" style="185" customWidth="1"/>
    <col min="6410" max="6410" width="1.7109375" style="185" customWidth="1"/>
    <col min="6411" max="6411" width="15.7109375" style="185" customWidth="1"/>
    <col min="6412" max="6658" width="9.140625" style="185"/>
    <col min="6659" max="6659" width="17.42578125" style="185" customWidth="1"/>
    <col min="6660" max="6660" width="1.7109375" style="185" customWidth="1"/>
    <col min="6661" max="6661" width="19.7109375" style="185" customWidth="1"/>
    <col min="6662" max="6662" width="1.7109375" style="185" customWidth="1"/>
    <col min="6663" max="6663" width="15.7109375" style="185" customWidth="1"/>
    <col min="6664" max="6664" width="1.7109375" style="185" customWidth="1"/>
    <col min="6665" max="6665" width="15.7109375" style="185" customWidth="1"/>
    <col min="6666" max="6666" width="1.7109375" style="185" customWidth="1"/>
    <col min="6667" max="6667" width="15.7109375" style="185" customWidth="1"/>
    <col min="6668" max="6914" width="9.140625" style="185"/>
    <col min="6915" max="6915" width="17.42578125" style="185" customWidth="1"/>
    <col min="6916" max="6916" width="1.7109375" style="185" customWidth="1"/>
    <col min="6917" max="6917" width="19.7109375" style="185" customWidth="1"/>
    <col min="6918" max="6918" width="1.7109375" style="185" customWidth="1"/>
    <col min="6919" max="6919" width="15.7109375" style="185" customWidth="1"/>
    <col min="6920" max="6920" width="1.7109375" style="185" customWidth="1"/>
    <col min="6921" max="6921" width="15.7109375" style="185" customWidth="1"/>
    <col min="6922" max="6922" width="1.7109375" style="185" customWidth="1"/>
    <col min="6923" max="6923" width="15.7109375" style="185" customWidth="1"/>
    <col min="6924" max="7170" width="9.140625" style="185"/>
    <col min="7171" max="7171" width="17.42578125" style="185" customWidth="1"/>
    <col min="7172" max="7172" width="1.7109375" style="185" customWidth="1"/>
    <col min="7173" max="7173" width="19.7109375" style="185" customWidth="1"/>
    <col min="7174" max="7174" width="1.7109375" style="185" customWidth="1"/>
    <col min="7175" max="7175" width="15.7109375" style="185" customWidth="1"/>
    <col min="7176" max="7176" width="1.7109375" style="185" customWidth="1"/>
    <col min="7177" max="7177" width="15.7109375" style="185" customWidth="1"/>
    <col min="7178" max="7178" width="1.7109375" style="185" customWidth="1"/>
    <col min="7179" max="7179" width="15.7109375" style="185" customWidth="1"/>
    <col min="7180" max="7426" width="9.140625" style="185"/>
    <col min="7427" max="7427" width="17.42578125" style="185" customWidth="1"/>
    <col min="7428" max="7428" width="1.7109375" style="185" customWidth="1"/>
    <col min="7429" max="7429" width="19.7109375" style="185" customWidth="1"/>
    <col min="7430" max="7430" width="1.7109375" style="185" customWidth="1"/>
    <col min="7431" max="7431" width="15.7109375" style="185" customWidth="1"/>
    <col min="7432" max="7432" width="1.7109375" style="185" customWidth="1"/>
    <col min="7433" max="7433" width="15.7109375" style="185" customWidth="1"/>
    <col min="7434" max="7434" width="1.7109375" style="185" customWidth="1"/>
    <col min="7435" max="7435" width="15.7109375" style="185" customWidth="1"/>
    <col min="7436" max="7682" width="9.140625" style="185"/>
    <col min="7683" max="7683" width="17.42578125" style="185" customWidth="1"/>
    <col min="7684" max="7684" width="1.7109375" style="185" customWidth="1"/>
    <col min="7685" max="7685" width="19.7109375" style="185" customWidth="1"/>
    <col min="7686" max="7686" width="1.7109375" style="185" customWidth="1"/>
    <col min="7687" max="7687" width="15.7109375" style="185" customWidth="1"/>
    <col min="7688" max="7688" width="1.7109375" style="185" customWidth="1"/>
    <col min="7689" max="7689" width="15.7109375" style="185" customWidth="1"/>
    <col min="7690" max="7690" width="1.7109375" style="185" customWidth="1"/>
    <col min="7691" max="7691" width="15.7109375" style="185" customWidth="1"/>
    <col min="7692" max="7938" width="9.140625" style="185"/>
    <col min="7939" max="7939" width="17.42578125" style="185" customWidth="1"/>
    <col min="7940" max="7940" width="1.7109375" style="185" customWidth="1"/>
    <col min="7941" max="7941" width="19.7109375" style="185" customWidth="1"/>
    <col min="7942" max="7942" width="1.7109375" style="185" customWidth="1"/>
    <col min="7943" max="7943" width="15.7109375" style="185" customWidth="1"/>
    <col min="7944" max="7944" width="1.7109375" style="185" customWidth="1"/>
    <col min="7945" max="7945" width="15.7109375" style="185" customWidth="1"/>
    <col min="7946" max="7946" width="1.7109375" style="185" customWidth="1"/>
    <col min="7947" max="7947" width="15.7109375" style="185" customWidth="1"/>
    <col min="7948" max="8194" width="9.140625" style="185"/>
    <col min="8195" max="8195" width="17.42578125" style="185" customWidth="1"/>
    <col min="8196" max="8196" width="1.7109375" style="185" customWidth="1"/>
    <col min="8197" max="8197" width="19.7109375" style="185" customWidth="1"/>
    <col min="8198" max="8198" width="1.7109375" style="185" customWidth="1"/>
    <col min="8199" max="8199" width="15.7109375" style="185" customWidth="1"/>
    <col min="8200" max="8200" width="1.7109375" style="185" customWidth="1"/>
    <col min="8201" max="8201" width="15.7109375" style="185" customWidth="1"/>
    <col min="8202" max="8202" width="1.7109375" style="185" customWidth="1"/>
    <col min="8203" max="8203" width="15.7109375" style="185" customWidth="1"/>
    <col min="8204" max="8450" width="9.140625" style="185"/>
    <col min="8451" max="8451" width="17.42578125" style="185" customWidth="1"/>
    <col min="8452" max="8452" width="1.7109375" style="185" customWidth="1"/>
    <col min="8453" max="8453" width="19.7109375" style="185" customWidth="1"/>
    <col min="8454" max="8454" width="1.7109375" style="185" customWidth="1"/>
    <col min="8455" max="8455" width="15.7109375" style="185" customWidth="1"/>
    <col min="8456" max="8456" width="1.7109375" style="185" customWidth="1"/>
    <col min="8457" max="8457" width="15.7109375" style="185" customWidth="1"/>
    <col min="8458" max="8458" width="1.7109375" style="185" customWidth="1"/>
    <col min="8459" max="8459" width="15.7109375" style="185" customWidth="1"/>
    <col min="8460" max="8706" width="9.140625" style="185"/>
    <col min="8707" max="8707" width="17.42578125" style="185" customWidth="1"/>
    <col min="8708" max="8708" width="1.7109375" style="185" customWidth="1"/>
    <col min="8709" max="8709" width="19.7109375" style="185" customWidth="1"/>
    <col min="8710" max="8710" width="1.7109375" style="185" customWidth="1"/>
    <col min="8711" max="8711" width="15.7109375" style="185" customWidth="1"/>
    <col min="8712" max="8712" width="1.7109375" style="185" customWidth="1"/>
    <col min="8713" max="8713" width="15.7109375" style="185" customWidth="1"/>
    <col min="8714" max="8714" width="1.7109375" style="185" customWidth="1"/>
    <col min="8715" max="8715" width="15.7109375" style="185" customWidth="1"/>
    <col min="8716" max="8962" width="9.140625" style="185"/>
    <col min="8963" max="8963" width="17.42578125" style="185" customWidth="1"/>
    <col min="8964" max="8964" width="1.7109375" style="185" customWidth="1"/>
    <col min="8965" max="8965" width="19.7109375" style="185" customWidth="1"/>
    <col min="8966" max="8966" width="1.7109375" style="185" customWidth="1"/>
    <col min="8967" max="8967" width="15.7109375" style="185" customWidth="1"/>
    <col min="8968" max="8968" width="1.7109375" style="185" customWidth="1"/>
    <col min="8969" max="8969" width="15.7109375" style="185" customWidth="1"/>
    <col min="8970" max="8970" width="1.7109375" style="185" customWidth="1"/>
    <col min="8971" max="8971" width="15.7109375" style="185" customWidth="1"/>
    <col min="8972" max="9218" width="9.140625" style="185"/>
    <col min="9219" max="9219" width="17.42578125" style="185" customWidth="1"/>
    <col min="9220" max="9220" width="1.7109375" style="185" customWidth="1"/>
    <col min="9221" max="9221" width="19.7109375" style="185" customWidth="1"/>
    <col min="9222" max="9222" width="1.7109375" style="185" customWidth="1"/>
    <col min="9223" max="9223" width="15.7109375" style="185" customWidth="1"/>
    <col min="9224" max="9224" width="1.7109375" style="185" customWidth="1"/>
    <col min="9225" max="9225" width="15.7109375" style="185" customWidth="1"/>
    <col min="9226" max="9226" width="1.7109375" style="185" customWidth="1"/>
    <col min="9227" max="9227" width="15.7109375" style="185" customWidth="1"/>
    <col min="9228" max="9474" width="9.140625" style="185"/>
    <col min="9475" max="9475" width="17.42578125" style="185" customWidth="1"/>
    <col min="9476" max="9476" width="1.7109375" style="185" customWidth="1"/>
    <col min="9477" max="9477" width="19.7109375" style="185" customWidth="1"/>
    <col min="9478" max="9478" width="1.7109375" style="185" customWidth="1"/>
    <col min="9479" max="9479" width="15.7109375" style="185" customWidth="1"/>
    <col min="9480" max="9480" width="1.7109375" style="185" customWidth="1"/>
    <col min="9481" max="9481" width="15.7109375" style="185" customWidth="1"/>
    <col min="9482" max="9482" width="1.7109375" style="185" customWidth="1"/>
    <col min="9483" max="9483" width="15.7109375" style="185" customWidth="1"/>
    <col min="9484" max="9730" width="9.140625" style="185"/>
    <col min="9731" max="9731" width="17.42578125" style="185" customWidth="1"/>
    <col min="9732" max="9732" width="1.7109375" style="185" customWidth="1"/>
    <col min="9733" max="9733" width="19.7109375" style="185" customWidth="1"/>
    <col min="9734" max="9734" width="1.7109375" style="185" customWidth="1"/>
    <col min="9735" max="9735" width="15.7109375" style="185" customWidth="1"/>
    <col min="9736" max="9736" width="1.7109375" style="185" customWidth="1"/>
    <col min="9737" max="9737" width="15.7109375" style="185" customWidth="1"/>
    <col min="9738" max="9738" width="1.7109375" style="185" customWidth="1"/>
    <col min="9739" max="9739" width="15.7109375" style="185" customWidth="1"/>
    <col min="9740" max="9986" width="9.140625" style="185"/>
    <col min="9987" max="9987" width="17.42578125" style="185" customWidth="1"/>
    <col min="9988" max="9988" width="1.7109375" style="185" customWidth="1"/>
    <col min="9989" max="9989" width="19.7109375" style="185" customWidth="1"/>
    <col min="9990" max="9990" width="1.7109375" style="185" customWidth="1"/>
    <col min="9991" max="9991" width="15.7109375" style="185" customWidth="1"/>
    <col min="9992" max="9992" width="1.7109375" style="185" customWidth="1"/>
    <col min="9993" max="9993" width="15.7109375" style="185" customWidth="1"/>
    <col min="9994" max="9994" width="1.7109375" style="185" customWidth="1"/>
    <col min="9995" max="9995" width="15.7109375" style="185" customWidth="1"/>
    <col min="9996" max="10242" width="9.140625" style="185"/>
    <col min="10243" max="10243" width="17.42578125" style="185" customWidth="1"/>
    <col min="10244" max="10244" width="1.7109375" style="185" customWidth="1"/>
    <col min="10245" max="10245" width="19.7109375" style="185" customWidth="1"/>
    <col min="10246" max="10246" width="1.7109375" style="185" customWidth="1"/>
    <col min="10247" max="10247" width="15.7109375" style="185" customWidth="1"/>
    <col min="10248" max="10248" width="1.7109375" style="185" customWidth="1"/>
    <col min="10249" max="10249" width="15.7109375" style="185" customWidth="1"/>
    <col min="10250" max="10250" width="1.7109375" style="185" customWidth="1"/>
    <col min="10251" max="10251" width="15.7109375" style="185" customWidth="1"/>
    <col min="10252" max="10498" width="9.140625" style="185"/>
    <col min="10499" max="10499" width="17.42578125" style="185" customWidth="1"/>
    <col min="10500" max="10500" width="1.7109375" style="185" customWidth="1"/>
    <col min="10501" max="10501" width="19.7109375" style="185" customWidth="1"/>
    <col min="10502" max="10502" width="1.7109375" style="185" customWidth="1"/>
    <col min="10503" max="10503" width="15.7109375" style="185" customWidth="1"/>
    <col min="10504" max="10504" width="1.7109375" style="185" customWidth="1"/>
    <col min="10505" max="10505" width="15.7109375" style="185" customWidth="1"/>
    <col min="10506" max="10506" width="1.7109375" style="185" customWidth="1"/>
    <col min="10507" max="10507" width="15.7109375" style="185" customWidth="1"/>
    <col min="10508" max="10754" width="9.140625" style="185"/>
    <col min="10755" max="10755" width="17.42578125" style="185" customWidth="1"/>
    <col min="10756" max="10756" width="1.7109375" style="185" customWidth="1"/>
    <col min="10757" max="10757" width="19.7109375" style="185" customWidth="1"/>
    <col min="10758" max="10758" width="1.7109375" style="185" customWidth="1"/>
    <col min="10759" max="10759" width="15.7109375" style="185" customWidth="1"/>
    <col min="10760" max="10760" width="1.7109375" style="185" customWidth="1"/>
    <col min="10761" max="10761" width="15.7109375" style="185" customWidth="1"/>
    <col min="10762" max="10762" width="1.7109375" style="185" customWidth="1"/>
    <col min="10763" max="10763" width="15.7109375" style="185" customWidth="1"/>
    <col min="10764" max="11010" width="9.140625" style="185"/>
    <col min="11011" max="11011" width="17.42578125" style="185" customWidth="1"/>
    <col min="11012" max="11012" width="1.7109375" style="185" customWidth="1"/>
    <col min="11013" max="11013" width="19.7109375" style="185" customWidth="1"/>
    <col min="11014" max="11014" width="1.7109375" style="185" customWidth="1"/>
    <col min="11015" max="11015" width="15.7109375" style="185" customWidth="1"/>
    <col min="11016" max="11016" width="1.7109375" style="185" customWidth="1"/>
    <col min="11017" max="11017" width="15.7109375" style="185" customWidth="1"/>
    <col min="11018" max="11018" width="1.7109375" style="185" customWidth="1"/>
    <col min="11019" max="11019" width="15.7109375" style="185" customWidth="1"/>
    <col min="11020" max="11266" width="9.140625" style="185"/>
    <col min="11267" max="11267" width="17.42578125" style="185" customWidth="1"/>
    <col min="11268" max="11268" width="1.7109375" style="185" customWidth="1"/>
    <col min="11269" max="11269" width="19.7109375" style="185" customWidth="1"/>
    <col min="11270" max="11270" width="1.7109375" style="185" customWidth="1"/>
    <col min="11271" max="11271" width="15.7109375" style="185" customWidth="1"/>
    <col min="11272" max="11272" width="1.7109375" style="185" customWidth="1"/>
    <col min="11273" max="11273" width="15.7109375" style="185" customWidth="1"/>
    <col min="11274" max="11274" width="1.7109375" style="185" customWidth="1"/>
    <col min="11275" max="11275" width="15.7109375" style="185" customWidth="1"/>
    <col min="11276" max="11522" width="9.140625" style="185"/>
    <col min="11523" max="11523" width="17.42578125" style="185" customWidth="1"/>
    <col min="11524" max="11524" width="1.7109375" style="185" customWidth="1"/>
    <col min="11525" max="11525" width="19.7109375" style="185" customWidth="1"/>
    <col min="11526" max="11526" width="1.7109375" style="185" customWidth="1"/>
    <col min="11527" max="11527" width="15.7109375" style="185" customWidth="1"/>
    <col min="11528" max="11528" width="1.7109375" style="185" customWidth="1"/>
    <col min="11529" max="11529" width="15.7109375" style="185" customWidth="1"/>
    <col min="11530" max="11530" width="1.7109375" style="185" customWidth="1"/>
    <col min="11531" max="11531" width="15.7109375" style="185" customWidth="1"/>
    <col min="11532" max="11778" width="9.140625" style="185"/>
    <col min="11779" max="11779" width="17.42578125" style="185" customWidth="1"/>
    <col min="11780" max="11780" width="1.7109375" style="185" customWidth="1"/>
    <col min="11781" max="11781" width="19.7109375" style="185" customWidth="1"/>
    <col min="11782" max="11782" width="1.7109375" style="185" customWidth="1"/>
    <col min="11783" max="11783" width="15.7109375" style="185" customWidth="1"/>
    <col min="11784" max="11784" width="1.7109375" style="185" customWidth="1"/>
    <col min="11785" max="11785" width="15.7109375" style="185" customWidth="1"/>
    <col min="11786" max="11786" width="1.7109375" style="185" customWidth="1"/>
    <col min="11787" max="11787" width="15.7109375" style="185" customWidth="1"/>
    <col min="11788" max="12034" width="9.140625" style="185"/>
    <col min="12035" max="12035" width="17.42578125" style="185" customWidth="1"/>
    <col min="12036" max="12036" width="1.7109375" style="185" customWidth="1"/>
    <col min="12037" max="12037" width="19.7109375" style="185" customWidth="1"/>
    <col min="12038" max="12038" width="1.7109375" style="185" customWidth="1"/>
    <col min="12039" max="12039" width="15.7109375" style="185" customWidth="1"/>
    <col min="12040" max="12040" width="1.7109375" style="185" customWidth="1"/>
    <col min="12041" max="12041" width="15.7109375" style="185" customWidth="1"/>
    <col min="12042" max="12042" width="1.7109375" style="185" customWidth="1"/>
    <col min="12043" max="12043" width="15.7109375" style="185" customWidth="1"/>
    <col min="12044" max="12290" width="9.140625" style="185"/>
    <col min="12291" max="12291" width="17.42578125" style="185" customWidth="1"/>
    <col min="12292" max="12292" width="1.7109375" style="185" customWidth="1"/>
    <col min="12293" max="12293" width="19.7109375" style="185" customWidth="1"/>
    <col min="12294" max="12294" width="1.7109375" style="185" customWidth="1"/>
    <col min="12295" max="12295" width="15.7109375" style="185" customWidth="1"/>
    <col min="12296" max="12296" width="1.7109375" style="185" customWidth="1"/>
    <col min="12297" max="12297" width="15.7109375" style="185" customWidth="1"/>
    <col min="12298" max="12298" width="1.7109375" style="185" customWidth="1"/>
    <col min="12299" max="12299" width="15.7109375" style="185" customWidth="1"/>
    <col min="12300" max="12546" width="9.140625" style="185"/>
    <col min="12547" max="12547" width="17.42578125" style="185" customWidth="1"/>
    <col min="12548" max="12548" width="1.7109375" style="185" customWidth="1"/>
    <col min="12549" max="12549" width="19.7109375" style="185" customWidth="1"/>
    <col min="12550" max="12550" width="1.7109375" style="185" customWidth="1"/>
    <col min="12551" max="12551" width="15.7109375" style="185" customWidth="1"/>
    <col min="12552" max="12552" width="1.7109375" style="185" customWidth="1"/>
    <col min="12553" max="12553" width="15.7109375" style="185" customWidth="1"/>
    <col min="12554" max="12554" width="1.7109375" style="185" customWidth="1"/>
    <col min="12555" max="12555" width="15.7109375" style="185" customWidth="1"/>
    <col min="12556" max="12802" width="9.140625" style="185"/>
    <col min="12803" max="12803" width="17.42578125" style="185" customWidth="1"/>
    <col min="12804" max="12804" width="1.7109375" style="185" customWidth="1"/>
    <col min="12805" max="12805" width="19.7109375" style="185" customWidth="1"/>
    <col min="12806" max="12806" width="1.7109375" style="185" customWidth="1"/>
    <col min="12807" max="12807" width="15.7109375" style="185" customWidth="1"/>
    <col min="12808" max="12808" width="1.7109375" style="185" customWidth="1"/>
    <col min="12809" max="12809" width="15.7109375" style="185" customWidth="1"/>
    <col min="12810" max="12810" width="1.7109375" style="185" customWidth="1"/>
    <col min="12811" max="12811" width="15.7109375" style="185" customWidth="1"/>
    <col min="12812" max="13058" width="9.140625" style="185"/>
    <col min="13059" max="13059" width="17.42578125" style="185" customWidth="1"/>
    <col min="13060" max="13060" width="1.7109375" style="185" customWidth="1"/>
    <col min="13061" max="13061" width="19.7109375" style="185" customWidth="1"/>
    <col min="13062" max="13062" width="1.7109375" style="185" customWidth="1"/>
    <col min="13063" max="13063" width="15.7109375" style="185" customWidth="1"/>
    <col min="13064" max="13064" width="1.7109375" style="185" customWidth="1"/>
    <col min="13065" max="13065" width="15.7109375" style="185" customWidth="1"/>
    <col min="13066" max="13066" width="1.7109375" style="185" customWidth="1"/>
    <col min="13067" max="13067" width="15.7109375" style="185" customWidth="1"/>
    <col min="13068" max="13314" width="9.140625" style="185"/>
    <col min="13315" max="13315" width="17.42578125" style="185" customWidth="1"/>
    <col min="13316" max="13316" width="1.7109375" style="185" customWidth="1"/>
    <col min="13317" max="13317" width="19.7109375" style="185" customWidth="1"/>
    <col min="13318" max="13318" width="1.7109375" style="185" customWidth="1"/>
    <col min="13319" max="13319" width="15.7109375" style="185" customWidth="1"/>
    <col min="13320" max="13320" width="1.7109375" style="185" customWidth="1"/>
    <col min="13321" max="13321" width="15.7109375" style="185" customWidth="1"/>
    <col min="13322" max="13322" width="1.7109375" style="185" customWidth="1"/>
    <col min="13323" max="13323" width="15.7109375" style="185" customWidth="1"/>
    <col min="13324" max="13570" width="9.140625" style="185"/>
    <col min="13571" max="13571" width="17.42578125" style="185" customWidth="1"/>
    <col min="13572" max="13572" width="1.7109375" style="185" customWidth="1"/>
    <col min="13573" max="13573" width="19.7109375" style="185" customWidth="1"/>
    <col min="13574" max="13574" width="1.7109375" style="185" customWidth="1"/>
    <col min="13575" max="13575" width="15.7109375" style="185" customWidth="1"/>
    <col min="13576" max="13576" width="1.7109375" style="185" customWidth="1"/>
    <col min="13577" max="13577" width="15.7109375" style="185" customWidth="1"/>
    <col min="13578" max="13578" width="1.7109375" style="185" customWidth="1"/>
    <col min="13579" max="13579" width="15.7109375" style="185" customWidth="1"/>
    <col min="13580" max="13826" width="9.140625" style="185"/>
    <col min="13827" max="13827" width="17.42578125" style="185" customWidth="1"/>
    <col min="13828" max="13828" width="1.7109375" style="185" customWidth="1"/>
    <col min="13829" max="13829" width="19.7109375" style="185" customWidth="1"/>
    <col min="13830" max="13830" width="1.7109375" style="185" customWidth="1"/>
    <col min="13831" max="13831" width="15.7109375" style="185" customWidth="1"/>
    <col min="13832" max="13832" width="1.7109375" style="185" customWidth="1"/>
    <col min="13833" max="13833" width="15.7109375" style="185" customWidth="1"/>
    <col min="13834" max="13834" width="1.7109375" style="185" customWidth="1"/>
    <col min="13835" max="13835" width="15.7109375" style="185" customWidth="1"/>
    <col min="13836" max="14082" width="9.140625" style="185"/>
    <col min="14083" max="14083" width="17.42578125" style="185" customWidth="1"/>
    <col min="14084" max="14084" width="1.7109375" style="185" customWidth="1"/>
    <col min="14085" max="14085" width="19.7109375" style="185" customWidth="1"/>
    <col min="14086" max="14086" width="1.7109375" style="185" customWidth="1"/>
    <col min="14087" max="14087" width="15.7109375" style="185" customWidth="1"/>
    <col min="14088" max="14088" width="1.7109375" style="185" customWidth="1"/>
    <col min="14089" max="14089" width="15.7109375" style="185" customWidth="1"/>
    <col min="14090" max="14090" width="1.7109375" style="185" customWidth="1"/>
    <col min="14091" max="14091" width="15.7109375" style="185" customWidth="1"/>
    <col min="14092" max="14338" width="9.140625" style="185"/>
    <col min="14339" max="14339" width="17.42578125" style="185" customWidth="1"/>
    <col min="14340" max="14340" width="1.7109375" style="185" customWidth="1"/>
    <col min="14341" max="14341" width="19.7109375" style="185" customWidth="1"/>
    <col min="14342" max="14342" width="1.7109375" style="185" customWidth="1"/>
    <col min="14343" max="14343" width="15.7109375" style="185" customWidth="1"/>
    <col min="14344" max="14344" width="1.7109375" style="185" customWidth="1"/>
    <col min="14345" max="14345" width="15.7109375" style="185" customWidth="1"/>
    <col min="14346" max="14346" width="1.7109375" style="185" customWidth="1"/>
    <col min="14347" max="14347" width="15.7109375" style="185" customWidth="1"/>
    <col min="14348" max="14594" width="9.140625" style="185"/>
    <col min="14595" max="14595" width="17.42578125" style="185" customWidth="1"/>
    <col min="14596" max="14596" width="1.7109375" style="185" customWidth="1"/>
    <col min="14597" max="14597" width="19.7109375" style="185" customWidth="1"/>
    <col min="14598" max="14598" width="1.7109375" style="185" customWidth="1"/>
    <col min="14599" max="14599" width="15.7109375" style="185" customWidth="1"/>
    <col min="14600" max="14600" width="1.7109375" style="185" customWidth="1"/>
    <col min="14601" max="14601" width="15.7109375" style="185" customWidth="1"/>
    <col min="14602" max="14602" width="1.7109375" style="185" customWidth="1"/>
    <col min="14603" max="14603" width="15.7109375" style="185" customWidth="1"/>
    <col min="14604" max="14850" width="9.140625" style="185"/>
    <col min="14851" max="14851" width="17.42578125" style="185" customWidth="1"/>
    <col min="14852" max="14852" width="1.7109375" style="185" customWidth="1"/>
    <col min="14853" max="14853" width="19.7109375" style="185" customWidth="1"/>
    <col min="14854" max="14854" width="1.7109375" style="185" customWidth="1"/>
    <col min="14855" max="14855" width="15.7109375" style="185" customWidth="1"/>
    <col min="14856" max="14856" width="1.7109375" style="185" customWidth="1"/>
    <col min="14857" max="14857" width="15.7109375" style="185" customWidth="1"/>
    <col min="14858" max="14858" width="1.7109375" style="185" customWidth="1"/>
    <col min="14859" max="14859" width="15.7109375" style="185" customWidth="1"/>
    <col min="14860" max="15106" width="9.140625" style="185"/>
    <col min="15107" max="15107" width="17.42578125" style="185" customWidth="1"/>
    <col min="15108" max="15108" width="1.7109375" style="185" customWidth="1"/>
    <col min="15109" max="15109" width="19.7109375" style="185" customWidth="1"/>
    <col min="15110" max="15110" width="1.7109375" style="185" customWidth="1"/>
    <col min="15111" max="15111" width="15.7109375" style="185" customWidth="1"/>
    <col min="15112" max="15112" width="1.7109375" style="185" customWidth="1"/>
    <col min="15113" max="15113" width="15.7109375" style="185" customWidth="1"/>
    <col min="15114" max="15114" width="1.7109375" style="185" customWidth="1"/>
    <col min="15115" max="15115" width="15.7109375" style="185" customWidth="1"/>
    <col min="15116" max="15362" width="9.140625" style="185"/>
    <col min="15363" max="15363" width="17.42578125" style="185" customWidth="1"/>
    <col min="15364" max="15364" width="1.7109375" style="185" customWidth="1"/>
    <col min="15365" max="15365" width="19.7109375" style="185" customWidth="1"/>
    <col min="15366" max="15366" width="1.7109375" style="185" customWidth="1"/>
    <col min="15367" max="15367" width="15.7109375" style="185" customWidth="1"/>
    <col min="15368" max="15368" width="1.7109375" style="185" customWidth="1"/>
    <col min="15369" max="15369" width="15.7109375" style="185" customWidth="1"/>
    <col min="15370" max="15370" width="1.7109375" style="185" customWidth="1"/>
    <col min="15371" max="15371" width="15.7109375" style="185" customWidth="1"/>
    <col min="15372" max="15618" width="9.140625" style="185"/>
    <col min="15619" max="15619" width="17.42578125" style="185" customWidth="1"/>
    <col min="15620" max="15620" width="1.7109375" style="185" customWidth="1"/>
    <col min="15621" max="15621" width="19.7109375" style="185" customWidth="1"/>
    <col min="15622" max="15622" width="1.7109375" style="185" customWidth="1"/>
    <col min="15623" max="15623" width="15.7109375" style="185" customWidth="1"/>
    <col min="15624" max="15624" width="1.7109375" style="185" customWidth="1"/>
    <col min="15625" max="15625" width="15.7109375" style="185" customWidth="1"/>
    <col min="15626" max="15626" width="1.7109375" style="185" customWidth="1"/>
    <col min="15627" max="15627" width="15.7109375" style="185" customWidth="1"/>
    <col min="15628" max="15874" width="9.140625" style="185"/>
    <col min="15875" max="15875" width="17.42578125" style="185" customWidth="1"/>
    <col min="15876" max="15876" width="1.7109375" style="185" customWidth="1"/>
    <col min="15877" max="15877" width="19.7109375" style="185" customWidth="1"/>
    <col min="15878" max="15878" width="1.7109375" style="185" customWidth="1"/>
    <col min="15879" max="15879" width="15.7109375" style="185" customWidth="1"/>
    <col min="15880" max="15880" width="1.7109375" style="185" customWidth="1"/>
    <col min="15881" max="15881" width="15.7109375" style="185" customWidth="1"/>
    <col min="15882" max="15882" width="1.7109375" style="185" customWidth="1"/>
    <col min="15883" max="15883" width="15.7109375" style="185" customWidth="1"/>
    <col min="15884" max="16130" width="9.140625" style="185"/>
    <col min="16131" max="16131" width="17.42578125" style="185" customWidth="1"/>
    <col min="16132" max="16132" width="1.7109375" style="185" customWidth="1"/>
    <col min="16133" max="16133" width="19.7109375" style="185" customWidth="1"/>
    <col min="16134" max="16134" width="1.7109375" style="185" customWidth="1"/>
    <col min="16135" max="16135" width="15.7109375" style="185" customWidth="1"/>
    <col min="16136" max="16136" width="1.7109375" style="185" customWidth="1"/>
    <col min="16137" max="16137" width="15.7109375" style="185" customWidth="1"/>
    <col min="16138" max="16138" width="1.7109375" style="185" customWidth="1"/>
    <col min="16139" max="16139" width="15.7109375" style="185" customWidth="1"/>
    <col min="16140" max="16384" width="9.140625" style="185"/>
  </cols>
  <sheetData>
    <row r="1" spans="1:12" s="15" customFormat="1" ht="15" x14ac:dyDescent="0.25">
      <c r="A1"/>
      <c r="B1"/>
      <c r="C1"/>
      <c r="D1"/>
      <c r="E1"/>
      <c r="F1"/>
      <c r="G1" s="8"/>
    </row>
    <row r="2" spans="1:12" s="15" customFormat="1" ht="15" x14ac:dyDescent="0.25">
      <c r="A2"/>
      <c r="B2"/>
      <c r="C2"/>
      <c r="D2"/>
      <c r="E2"/>
      <c r="F2"/>
      <c r="G2" s="8"/>
    </row>
    <row r="3" spans="1:12" s="15" customFormat="1" ht="15" x14ac:dyDescent="0.25">
      <c r="A3" s="263" t="s">
        <v>0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/>
    </row>
    <row r="4" spans="1:12" s="15" customFormat="1" ht="15" x14ac:dyDescent="0.25">
      <c r="A4" s="263" t="s">
        <v>1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/>
    </row>
    <row r="5" spans="1:12" s="15" customFormat="1" ht="15" x14ac:dyDescent="0.25">
      <c r="A5" s="263" t="s">
        <v>135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/>
    </row>
    <row r="6" spans="1:12" s="15" customFormat="1" ht="15" x14ac:dyDescent="0.25">
      <c r="A6" s="263" t="s">
        <v>3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/>
    </row>
    <row r="7" spans="1:12" s="15" customFormat="1" ht="15" x14ac:dyDescent="0.25">
      <c r="A7" s="263" t="s">
        <v>4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/>
    </row>
    <row r="8" spans="1:12" s="15" customFormat="1" ht="15" x14ac:dyDescent="0.25">
      <c r="A8" s="263" t="s">
        <v>5</v>
      </c>
      <c r="B8" s="263"/>
      <c r="C8" s="263"/>
      <c r="D8" s="263"/>
      <c r="E8" s="263"/>
      <c r="F8" s="263"/>
      <c r="G8" s="263"/>
      <c r="H8" s="263"/>
      <c r="I8" s="263"/>
      <c r="J8" s="263"/>
      <c r="K8" s="263"/>
      <c r="L8"/>
    </row>
    <row r="9" spans="1:12" s="15" customFormat="1" ht="15" x14ac:dyDescent="0.25">
      <c r="A9" s="1"/>
      <c r="B9" s="1"/>
      <c r="C9" s="1"/>
      <c r="D9" s="1"/>
      <c r="E9" s="1"/>
      <c r="F9" s="1"/>
      <c r="G9" s="1"/>
      <c r="H9"/>
      <c r="I9"/>
      <c r="J9"/>
      <c r="K9"/>
      <c r="L9"/>
    </row>
    <row r="10" spans="1:12" s="15" customFormat="1" ht="15" x14ac:dyDescent="0.25">
      <c r="A10" s="263" t="s">
        <v>6</v>
      </c>
      <c r="B10" s="263"/>
      <c r="C10" s="263"/>
      <c r="D10" s="263"/>
      <c r="E10" s="263"/>
      <c r="F10" s="263"/>
      <c r="G10" s="263"/>
      <c r="H10" s="263"/>
      <c r="I10" s="263"/>
      <c r="J10" s="263"/>
      <c r="K10" s="263"/>
      <c r="L10"/>
    </row>
    <row r="13" spans="1:12" ht="15" x14ac:dyDescent="0.25">
      <c r="A13" s="57" t="s">
        <v>7</v>
      </c>
      <c r="E13" s="186"/>
      <c r="F13" s="186"/>
      <c r="G13" s="186"/>
      <c r="H13" s="186"/>
      <c r="I13" s="186"/>
      <c r="K13" s="186" t="s">
        <v>136</v>
      </c>
    </row>
    <row r="14" spans="1:12" ht="15" x14ac:dyDescent="0.25">
      <c r="A14" s="70" t="s">
        <v>8</v>
      </c>
      <c r="C14" s="187" t="s">
        <v>45</v>
      </c>
      <c r="E14" s="187" t="s">
        <v>43</v>
      </c>
      <c r="F14" s="186"/>
      <c r="G14" s="187" t="s">
        <v>137</v>
      </c>
      <c r="I14" s="187" t="s">
        <v>138</v>
      </c>
      <c r="K14" s="187" t="s">
        <v>139</v>
      </c>
    </row>
    <row r="15" spans="1:12" ht="15" x14ac:dyDescent="0.25">
      <c r="A15" s="57"/>
      <c r="C15" s="198" t="s">
        <v>12</v>
      </c>
      <c r="E15" s="198" t="s">
        <v>13</v>
      </c>
      <c r="F15" s="186"/>
      <c r="G15" s="198" t="s">
        <v>14</v>
      </c>
      <c r="I15" s="198" t="s">
        <v>47</v>
      </c>
      <c r="K15" s="198" t="s">
        <v>140</v>
      </c>
    </row>
    <row r="16" spans="1:12" ht="15" x14ac:dyDescent="0.25">
      <c r="A16" s="55"/>
    </row>
    <row r="17" spans="1:15" ht="15" x14ac:dyDescent="0.25">
      <c r="A17" s="55">
        <v>1</v>
      </c>
      <c r="C17" s="185" t="s">
        <v>141</v>
      </c>
      <c r="E17" s="184">
        <v>3215089.3532973798</v>
      </c>
      <c r="F17" s="188"/>
      <c r="G17" s="188"/>
      <c r="H17" s="188"/>
      <c r="I17" s="188"/>
      <c r="K17" s="184">
        <f>E17+I17</f>
        <v>3215089.3532973798</v>
      </c>
    </row>
    <row r="18" spans="1:15" ht="15" x14ac:dyDescent="0.25">
      <c r="A18" s="55"/>
      <c r="E18" s="188"/>
      <c r="F18" s="188"/>
      <c r="G18" s="188"/>
      <c r="H18" s="188"/>
      <c r="I18" s="188"/>
      <c r="K18" s="188"/>
    </row>
    <row r="19" spans="1:15" ht="15" x14ac:dyDescent="0.25">
      <c r="A19" s="55">
        <v>2</v>
      </c>
      <c r="C19" s="185" t="s">
        <v>142</v>
      </c>
      <c r="E19" s="188">
        <v>951240.24203213619</v>
      </c>
      <c r="F19" s="188"/>
      <c r="G19" s="188"/>
      <c r="H19" s="188"/>
      <c r="I19" s="188"/>
      <c r="K19" s="188">
        <f>E19+I19</f>
        <v>951240.24203213619</v>
      </c>
    </row>
    <row r="20" spans="1:15" ht="15" x14ac:dyDescent="0.25">
      <c r="A20" s="55"/>
      <c r="E20" s="188"/>
      <c r="F20" s="188"/>
      <c r="G20" s="188"/>
      <c r="H20" s="188"/>
      <c r="I20" s="188"/>
      <c r="K20" s="188"/>
    </row>
    <row r="21" spans="1:15" ht="15" x14ac:dyDescent="0.25">
      <c r="A21" s="55">
        <v>3</v>
      </c>
      <c r="C21" s="185" t="s">
        <v>143</v>
      </c>
      <c r="E21" s="188"/>
      <c r="F21" s="188"/>
      <c r="G21" s="188"/>
      <c r="H21" s="188"/>
      <c r="I21" s="184">
        <f>I45</f>
        <v>16245</v>
      </c>
      <c r="K21" s="189">
        <f>E21+I21</f>
        <v>16245</v>
      </c>
    </row>
    <row r="22" spans="1:15" ht="15" x14ac:dyDescent="0.25">
      <c r="A22" s="55"/>
      <c r="E22" s="188"/>
      <c r="F22" s="188"/>
      <c r="G22" s="188"/>
      <c r="H22" s="188"/>
      <c r="I22" s="188"/>
    </row>
    <row r="23" spans="1:15" ht="15.75" thickBot="1" x14ac:dyDescent="0.3">
      <c r="A23" s="57">
        <v>4</v>
      </c>
      <c r="C23" s="185" t="s">
        <v>144</v>
      </c>
      <c r="E23" s="184"/>
      <c r="F23" s="188"/>
      <c r="G23" s="188"/>
      <c r="H23" s="188"/>
      <c r="I23" s="184"/>
      <c r="K23" s="190">
        <f>SUM(K17:K21)</f>
        <v>4182574.5953295161</v>
      </c>
    </row>
    <row r="24" spans="1:15" ht="15.75" thickTop="1" x14ac:dyDescent="0.25">
      <c r="A24" s="57"/>
    </row>
    <row r="25" spans="1:15" ht="15" x14ac:dyDescent="0.25">
      <c r="A25" s="57">
        <v>5</v>
      </c>
      <c r="C25" s="185" t="s">
        <v>145</v>
      </c>
      <c r="E25" s="184">
        <v>2959758.8424461773</v>
      </c>
      <c r="F25" s="188"/>
      <c r="G25" s="188"/>
      <c r="H25" s="188"/>
      <c r="I25" s="188"/>
      <c r="K25" s="184">
        <f>E25+I25</f>
        <v>2959758.8424461773</v>
      </c>
    </row>
    <row r="26" spans="1:15" ht="15" x14ac:dyDescent="0.25">
      <c r="A26" s="57"/>
      <c r="E26" s="188"/>
      <c r="F26" s="188"/>
      <c r="G26" s="188"/>
      <c r="H26" s="188"/>
      <c r="I26" s="188"/>
    </row>
    <row r="27" spans="1:15" ht="15" x14ac:dyDescent="0.25">
      <c r="A27" s="57">
        <v>6</v>
      </c>
      <c r="C27" s="185" t="s">
        <v>146</v>
      </c>
      <c r="E27" s="188">
        <v>82852.481310340649</v>
      </c>
      <c r="F27" s="188"/>
      <c r="G27" s="188"/>
      <c r="H27" s="188"/>
      <c r="I27" s="188"/>
      <c r="K27" s="188">
        <f>E27+I27</f>
        <v>82852.481310340649</v>
      </c>
      <c r="N27" s="193"/>
      <c r="O27" s="194"/>
    </row>
    <row r="28" spans="1:15" ht="15" x14ac:dyDescent="0.25">
      <c r="A28" s="57"/>
      <c r="E28" s="188"/>
      <c r="F28" s="188"/>
      <c r="G28" s="188"/>
      <c r="H28" s="188"/>
      <c r="I28" s="188"/>
      <c r="K28" s="188"/>
      <c r="N28" s="193"/>
      <c r="O28" s="194"/>
    </row>
    <row r="29" spans="1:15" ht="15" x14ac:dyDescent="0.25">
      <c r="A29" s="57">
        <v>7</v>
      </c>
      <c r="C29" s="185" t="s">
        <v>147</v>
      </c>
      <c r="E29" s="188">
        <v>452479.61642647482</v>
      </c>
      <c r="F29" s="188"/>
      <c r="G29" s="188"/>
      <c r="H29" s="188"/>
      <c r="I29" s="188"/>
      <c r="K29" s="188"/>
      <c r="N29" s="195"/>
      <c r="O29" s="194"/>
    </row>
    <row r="30" spans="1:15" x14ac:dyDescent="0.2">
      <c r="A30" s="186"/>
      <c r="E30" s="188"/>
      <c r="F30" s="188"/>
      <c r="G30" s="188"/>
      <c r="H30" s="188"/>
      <c r="I30" s="188"/>
    </row>
    <row r="31" spans="1:15" x14ac:dyDescent="0.2">
      <c r="A31" s="186">
        <v>8</v>
      </c>
      <c r="C31" s="185" t="s">
        <v>143</v>
      </c>
      <c r="E31" s="188"/>
      <c r="F31" s="188"/>
      <c r="G31" s="188"/>
      <c r="H31" s="188"/>
      <c r="I31" s="184">
        <f>I47</f>
        <v>14935</v>
      </c>
      <c r="K31" s="189">
        <f>E31+I31</f>
        <v>14935</v>
      </c>
    </row>
    <row r="32" spans="1:15" x14ac:dyDescent="0.2">
      <c r="A32" s="186"/>
      <c r="E32" s="188"/>
      <c r="F32" s="188"/>
      <c r="G32" s="188"/>
      <c r="H32" s="188"/>
      <c r="I32" s="188"/>
    </row>
    <row r="33" spans="1:11" ht="13.5" thickBot="1" x14ac:dyDescent="0.25">
      <c r="A33" s="186">
        <v>9</v>
      </c>
      <c r="C33" s="185" t="s">
        <v>148</v>
      </c>
      <c r="E33" s="184"/>
      <c r="F33" s="188"/>
      <c r="G33" s="188"/>
      <c r="H33" s="188"/>
      <c r="I33" s="184"/>
      <c r="K33" s="190">
        <f>SUM(K25:K31)</f>
        <v>3057546.3237565178</v>
      </c>
    </row>
    <row r="34" spans="1:11" ht="13.5" thickTop="1" x14ac:dyDescent="0.2">
      <c r="A34" s="186"/>
      <c r="E34" s="188"/>
      <c r="F34" s="188"/>
      <c r="G34" s="188"/>
      <c r="H34" s="188"/>
      <c r="I34" s="188"/>
      <c r="K34" s="188"/>
    </row>
    <row r="35" spans="1:11" x14ac:dyDescent="0.2">
      <c r="A35" s="186"/>
    </row>
    <row r="36" spans="1:11" x14ac:dyDescent="0.2">
      <c r="A36" s="186">
        <v>10</v>
      </c>
      <c r="C36" s="185" t="s">
        <v>149</v>
      </c>
      <c r="E36" s="184">
        <v>1232105.3144871218</v>
      </c>
    </row>
    <row r="37" spans="1:11" x14ac:dyDescent="0.2">
      <c r="A37" s="186"/>
      <c r="E37" s="184"/>
    </row>
    <row r="38" spans="1:11" x14ac:dyDescent="0.2">
      <c r="A38" s="186">
        <v>11</v>
      </c>
      <c r="C38" s="185" t="s">
        <v>143</v>
      </c>
      <c r="E38" s="189">
        <v>31179.889266899998</v>
      </c>
    </row>
    <row r="39" spans="1:11" x14ac:dyDescent="0.2">
      <c r="A39" s="186"/>
    </row>
    <row r="40" spans="1:11" ht="13.5" thickBot="1" x14ac:dyDescent="0.25">
      <c r="A40" s="186">
        <v>12</v>
      </c>
      <c r="C40" s="185" t="s">
        <v>20</v>
      </c>
      <c r="E40" s="190">
        <f>SUM(E17:E38)</f>
        <v>8924705.7392665315</v>
      </c>
      <c r="G40" s="188"/>
      <c r="I40" s="188"/>
      <c r="K40" s="188"/>
    </row>
    <row r="41" spans="1:11" ht="13.5" thickTop="1" x14ac:dyDescent="0.2">
      <c r="A41" s="186"/>
    </row>
    <row r="42" spans="1:11" x14ac:dyDescent="0.2">
      <c r="A42" s="186"/>
    </row>
    <row r="43" spans="1:11" x14ac:dyDescent="0.2">
      <c r="A43" s="186">
        <v>13</v>
      </c>
      <c r="C43" s="199" t="s">
        <v>150</v>
      </c>
      <c r="E43" s="186"/>
      <c r="I43" s="186"/>
    </row>
    <row r="44" spans="1:11" x14ac:dyDescent="0.2">
      <c r="A44" s="186"/>
    </row>
    <row r="45" spans="1:11" ht="15" x14ac:dyDescent="0.25">
      <c r="A45" s="186">
        <v>14</v>
      </c>
      <c r="C45" s="185" t="s">
        <v>141</v>
      </c>
      <c r="E45" s="184">
        <f>E17</f>
        <v>3215089.3532973798</v>
      </c>
      <c r="G45" s="196">
        <f>ROUND(E45/E49,3)</f>
        <v>0.52100000000000002</v>
      </c>
      <c r="I45" s="184">
        <f>ROUND(E38*G45,0)</f>
        <v>16245</v>
      </c>
      <c r="K45" s="191"/>
    </row>
    <row r="46" spans="1:11" ht="15" x14ac:dyDescent="0.25">
      <c r="A46" s="186"/>
      <c r="G46" s="196"/>
    </row>
    <row r="47" spans="1:11" ht="15" x14ac:dyDescent="0.25">
      <c r="A47" s="186">
        <v>15</v>
      </c>
      <c r="C47" s="185" t="s">
        <v>145</v>
      </c>
      <c r="E47" s="189">
        <f>E25</f>
        <v>2959758.8424461773</v>
      </c>
      <c r="G47" s="197">
        <f>ROUND(E47/E49,3)</f>
        <v>0.47899999999999998</v>
      </c>
      <c r="I47" s="189">
        <f>ROUND(E38*G47,0)</f>
        <v>14935</v>
      </c>
      <c r="K47" s="191"/>
    </row>
    <row r="48" spans="1:11" x14ac:dyDescent="0.2">
      <c r="A48" s="186"/>
    </row>
    <row r="49" spans="1:11" ht="13.5" thickBot="1" x14ac:dyDescent="0.25">
      <c r="A49" s="186">
        <v>16</v>
      </c>
      <c r="C49" s="185" t="s">
        <v>20</v>
      </c>
      <c r="E49" s="190">
        <f>E45+E47</f>
        <v>6174848.1957435571</v>
      </c>
      <c r="G49" s="192">
        <f>G45+G47</f>
        <v>1</v>
      </c>
      <c r="I49" s="190">
        <f>I45+I47</f>
        <v>31180</v>
      </c>
    </row>
    <row r="50" spans="1:11" ht="13.5" thickTop="1" x14ac:dyDescent="0.2">
      <c r="A50" s="186"/>
    </row>
    <row r="51" spans="1:11" x14ac:dyDescent="0.2">
      <c r="A51" s="186"/>
    </row>
    <row r="53" spans="1:11" ht="15" x14ac:dyDescent="0.25">
      <c r="B53" s="185" t="s">
        <v>151</v>
      </c>
      <c r="C53"/>
      <c r="D53"/>
    </row>
    <row r="54" spans="1:11" ht="15" x14ac:dyDescent="0.25">
      <c r="C54"/>
      <c r="D54"/>
    </row>
    <row r="57" spans="1:11" ht="15" x14ac:dyDescent="0.25">
      <c r="C57"/>
      <c r="D57"/>
      <c r="E57"/>
      <c r="F57"/>
      <c r="G57"/>
      <c r="H57"/>
      <c r="I57"/>
      <c r="J57"/>
      <c r="K57"/>
    </row>
    <row r="58" spans="1:11" ht="15" x14ac:dyDescent="0.25">
      <c r="C58"/>
      <c r="D58"/>
      <c r="E58"/>
      <c r="F58"/>
      <c r="G58"/>
      <c r="H58"/>
      <c r="I58"/>
      <c r="J58"/>
      <c r="K58"/>
    </row>
    <row r="59" spans="1:11" ht="15" x14ac:dyDescent="0.25">
      <c r="C59"/>
      <c r="D59"/>
      <c r="E59"/>
      <c r="F59"/>
      <c r="G59"/>
      <c r="H59"/>
      <c r="I59"/>
      <c r="J59"/>
      <c r="K59"/>
    </row>
  </sheetData>
  <mergeCells count="7">
    <mergeCell ref="A8:K8"/>
    <mergeCell ref="A10:K10"/>
    <mergeCell ref="A3:K3"/>
    <mergeCell ref="A4:K4"/>
    <mergeCell ref="A5:K5"/>
    <mergeCell ref="A6:K6"/>
    <mergeCell ref="A7:K7"/>
  </mergeCells>
  <pageMargins left="0.75" right="0.75" top="1" bottom="1" header="0.5" footer="0.5"/>
  <pageSetup scale="87" orientation="portrait" r:id="rId1"/>
  <headerFooter alignWithMargins="0">
    <oddHeader>&amp;RPage &amp;P of &amp;N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6869A-E3A2-472E-9076-18DAC1BA489D}">
  <dimension ref="A1:N224"/>
  <sheetViews>
    <sheetView view="pageLayout" zoomScaleNormal="110" workbookViewId="0"/>
  </sheetViews>
  <sheetFormatPr defaultColWidth="9.140625" defaultRowHeight="11.25" x14ac:dyDescent="0.2"/>
  <cols>
    <col min="1" max="1" width="4.42578125" style="120" bestFit="1" customWidth="1"/>
    <col min="2" max="2" width="2.5703125" style="120" customWidth="1"/>
    <col min="3" max="3" width="23.42578125" style="120" customWidth="1"/>
    <col min="4" max="4" width="2.5703125" style="120" customWidth="1"/>
    <col min="5" max="5" width="15.5703125" style="120" customWidth="1"/>
    <col min="6" max="6" width="2.5703125" style="120" customWidth="1"/>
    <col min="7" max="7" width="15.5703125" style="120" customWidth="1"/>
    <col min="8" max="8" width="2.5703125" style="120" customWidth="1"/>
    <col min="9" max="9" width="15.7109375" style="120" customWidth="1"/>
    <col min="10" max="14" width="11.5703125" style="120" customWidth="1"/>
    <col min="15" max="16384" width="9.140625" style="120"/>
  </cols>
  <sheetData>
    <row r="1" spans="1:13" x14ac:dyDescent="0.2">
      <c r="A1" s="203"/>
      <c r="B1" s="203"/>
      <c r="C1" s="203"/>
      <c r="D1" s="203"/>
      <c r="E1" s="203"/>
      <c r="F1" s="203"/>
      <c r="G1" s="203"/>
      <c r="H1" s="203"/>
      <c r="I1" s="203"/>
      <c r="J1" s="203"/>
      <c r="K1" s="207"/>
      <c r="L1" s="207"/>
      <c r="M1" s="208"/>
    </row>
    <row r="2" spans="1:13" x14ac:dyDescent="0.2">
      <c r="A2" s="203"/>
      <c r="B2" s="203"/>
      <c r="C2" s="203"/>
      <c r="D2" s="203"/>
      <c r="E2" s="203"/>
      <c r="F2" s="203"/>
      <c r="G2" s="203"/>
      <c r="H2" s="203"/>
      <c r="I2" s="203"/>
      <c r="J2" s="203"/>
      <c r="K2" s="207"/>
      <c r="L2" s="207"/>
      <c r="M2" s="208"/>
    </row>
    <row r="3" spans="1:13" x14ac:dyDescent="0.2">
      <c r="A3" s="265" t="s">
        <v>0</v>
      </c>
      <c r="B3" s="265"/>
      <c r="C3" s="265"/>
      <c r="D3" s="265"/>
      <c r="E3" s="265"/>
      <c r="F3" s="265"/>
      <c r="G3" s="265"/>
      <c r="H3" s="265"/>
      <c r="I3" s="265"/>
      <c r="J3" s="203"/>
      <c r="K3" s="203"/>
      <c r="L3" s="203"/>
      <c r="M3" s="203"/>
    </row>
    <row r="4" spans="1:13" x14ac:dyDescent="0.2">
      <c r="A4" s="265" t="s">
        <v>1</v>
      </c>
      <c r="B4" s="265"/>
      <c r="C4" s="265"/>
      <c r="D4" s="265"/>
      <c r="E4" s="265"/>
      <c r="F4" s="265"/>
      <c r="G4" s="265"/>
      <c r="H4" s="265"/>
      <c r="I4" s="265"/>
      <c r="J4" s="203"/>
      <c r="K4" s="203"/>
      <c r="L4" s="203"/>
      <c r="M4" s="203"/>
    </row>
    <row r="5" spans="1:13" x14ac:dyDescent="0.2">
      <c r="A5" s="265" t="s">
        <v>152</v>
      </c>
      <c r="B5" s="265"/>
      <c r="C5" s="265"/>
      <c r="D5" s="265"/>
      <c r="E5" s="265"/>
      <c r="F5" s="265"/>
      <c r="G5" s="265"/>
      <c r="H5" s="265"/>
      <c r="I5" s="265"/>
      <c r="J5" s="203"/>
      <c r="K5" s="203"/>
      <c r="L5" s="203"/>
      <c r="M5" s="203"/>
    </row>
    <row r="6" spans="1:13" x14ac:dyDescent="0.2">
      <c r="A6" s="265" t="s">
        <v>3</v>
      </c>
      <c r="B6" s="265"/>
      <c r="C6" s="265"/>
      <c r="D6" s="265"/>
      <c r="E6" s="265"/>
      <c r="F6" s="265"/>
      <c r="G6" s="265"/>
      <c r="H6" s="265"/>
      <c r="I6" s="265"/>
      <c r="J6" s="203"/>
      <c r="K6" s="203"/>
      <c r="L6" s="203"/>
      <c r="M6" s="203"/>
    </row>
    <row r="7" spans="1:13" x14ac:dyDescent="0.2">
      <c r="A7" s="265" t="s">
        <v>4</v>
      </c>
      <c r="B7" s="265"/>
      <c r="C7" s="265"/>
      <c r="D7" s="265"/>
      <c r="E7" s="265"/>
      <c r="F7" s="265"/>
      <c r="G7" s="265"/>
      <c r="H7" s="265"/>
      <c r="I7" s="265"/>
      <c r="J7" s="203"/>
      <c r="K7" s="203"/>
      <c r="L7" s="203"/>
      <c r="M7" s="203"/>
    </row>
    <row r="8" spans="1:13" x14ac:dyDescent="0.2">
      <c r="A8" s="265" t="s">
        <v>5</v>
      </c>
      <c r="B8" s="265"/>
      <c r="C8" s="265"/>
      <c r="D8" s="265"/>
      <c r="E8" s="265"/>
      <c r="F8" s="265"/>
      <c r="G8" s="265"/>
      <c r="H8" s="265"/>
      <c r="I8" s="265"/>
      <c r="J8" s="203"/>
      <c r="K8" s="203"/>
      <c r="L8" s="203"/>
      <c r="M8" s="203"/>
    </row>
    <row r="9" spans="1:13" x14ac:dyDescent="0.2">
      <c r="A9" s="205"/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</row>
    <row r="10" spans="1:13" x14ac:dyDescent="0.2">
      <c r="A10" s="266" t="s">
        <v>6</v>
      </c>
      <c r="B10" s="266"/>
      <c r="C10" s="266"/>
      <c r="D10" s="266"/>
      <c r="E10" s="266"/>
      <c r="F10" s="266"/>
      <c r="G10" s="266"/>
      <c r="H10" s="266"/>
      <c r="I10" s="266"/>
      <c r="J10" s="203"/>
      <c r="K10" s="203"/>
      <c r="L10" s="203"/>
      <c r="M10" s="203"/>
    </row>
    <row r="11" spans="1:13" x14ac:dyDescent="0.2">
      <c r="A11" s="205"/>
      <c r="B11" s="205"/>
      <c r="C11" s="205"/>
      <c r="D11" s="205"/>
      <c r="E11" s="118"/>
      <c r="F11" s="118"/>
      <c r="G11" s="118"/>
      <c r="H11" s="205"/>
      <c r="I11" s="118" t="s">
        <v>20</v>
      </c>
      <c r="J11" s="205"/>
      <c r="K11" s="205"/>
      <c r="L11" s="205"/>
      <c r="M11" s="205"/>
    </row>
    <row r="12" spans="1:13" x14ac:dyDescent="0.2">
      <c r="A12" s="142" t="s">
        <v>7</v>
      </c>
      <c r="B12" s="142"/>
      <c r="C12" s="143"/>
      <c r="D12" s="143"/>
      <c r="E12" s="118"/>
      <c r="F12" s="118"/>
      <c r="G12" s="118"/>
      <c r="H12" s="118"/>
      <c r="I12" s="118" t="s">
        <v>153</v>
      </c>
      <c r="K12" s="107"/>
      <c r="L12" s="107"/>
    </row>
    <row r="13" spans="1:13" x14ac:dyDescent="0.2">
      <c r="A13" s="158" t="s">
        <v>8</v>
      </c>
      <c r="B13" s="158"/>
      <c r="C13" s="159" t="s">
        <v>154</v>
      </c>
      <c r="D13" s="159"/>
      <c r="E13" s="117"/>
      <c r="F13" s="117"/>
      <c r="G13" s="117"/>
      <c r="H13" s="117"/>
      <c r="I13" s="117" t="s">
        <v>155</v>
      </c>
      <c r="K13" s="107"/>
      <c r="L13" s="107"/>
    </row>
    <row r="14" spans="1:13" x14ac:dyDescent="0.2">
      <c r="A14" s="142"/>
      <c r="B14" s="142"/>
      <c r="C14" s="143" t="s">
        <v>12</v>
      </c>
      <c r="D14" s="143"/>
      <c r="E14" s="118" t="s">
        <v>13</v>
      </c>
      <c r="F14" s="118"/>
      <c r="G14" s="118" t="s">
        <v>14</v>
      </c>
      <c r="H14" s="118"/>
      <c r="I14" s="118" t="s">
        <v>47</v>
      </c>
      <c r="K14" s="107"/>
      <c r="L14" s="107"/>
    </row>
    <row r="15" spans="1:13" x14ac:dyDescent="0.2">
      <c r="A15" s="142"/>
      <c r="B15" s="142"/>
      <c r="C15" s="143"/>
      <c r="D15" s="143"/>
      <c r="E15" s="118"/>
      <c r="F15" s="118"/>
      <c r="G15" s="118"/>
      <c r="H15" s="118"/>
      <c r="I15" s="118"/>
      <c r="K15" s="107"/>
      <c r="L15" s="107"/>
    </row>
    <row r="16" spans="1:13" x14ac:dyDescent="0.2">
      <c r="A16" s="142">
        <v>1</v>
      </c>
      <c r="B16" s="142"/>
      <c r="C16" s="160">
        <v>45641</v>
      </c>
      <c r="D16" s="161"/>
      <c r="E16" s="144"/>
      <c r="F16" s="144"/>
      <c r="G16" s="144"/>
      <c r="H16" s="144"/>
      <c r="I16" s="256">
        <v>27460824.48</v>
      </c>
      <c r="K16" s="107"/>
      <c r="L16" s="107"/>
    </row>
    <row r="17" spans="1:12" x14ac:dyDescent="0.2">
      <c r="A17" s="142">
        <f t="shared" ref="A17:A44" si="0">A16+1</f>
        <v>2</v>
      </c>
      <c r="B17" s="142"/>
      <c r="C17" s="160">
        <f t="shared" ref="C17:C28" si="1">C16+30</f>
        <v>45671</v>
      </c>
      <c r="D17" s="161"/>
      <c r="E17" s="144"/>
      <c r="F17" s="144"/>
      <c r="G17" s="144"/>
      <c r="H17" s="144"/>
      <c r="I17" s="256">
        <v>33297073.68</v>
      </c>
      <c r="K17" s="107"/>
      <c r="L17" s="107"/>
    </row>
    <row r="18" spans="1:12" x14ac:dyDescent="0.2">
      <c r="A18" s="142">
        <f t="shared" si="0"/>
        <v>3</v>
      </c>
      <c r="B18" s="142"/>
      <c r="C18" s="160">
        <f t="shared" si="1"/>
        <v>45701</v>
      </c>
      <c r="D18" s="161"/>
      <c r="E18" s="144"/>
      <c r="F18" s="144"/>
      <c r="G18" s="144"/>
      <c r="H18" s="144"/>
      <c r="I18" s="256">
        <v>32768021.629999999</v>
      </c>
      <c r="K18" s="107"/>
      <c r="L18" s="107"/>
    </row>
    <row r="19" spans="1:12" x14ac:dyDescent="0.2">
      <c r="A19" s="142">
        <f t="shared" si="0"/>
        <v>4</v>
      </c>
      <c r="B19" s="142"/>
      <c r="C19" s="160">
        <f t="shared" si="1"/>
        <v>45731</v>
      </c>
      <c r="D19" s="161"/>
      <c r="E19" s="144"/>
      <c r="F19" s="144"/>
      <c r="G19" s="144"/>
      <c r="H19" s="144"/>
      <c r="I19" s="256">
        <v>31561401.41</v>
      </c>
      <c r="K19" s="107"/>
      <c r="L19" s="107"/>
    </row>
    <row r="20" spans="1:12" x14ac:dyDescent="0.2">
      <c r="A20" s="142">
        <f t="shared" si="0"/>
        <v>5</v>
      </c>
      <c r="B20" s="142"/>
      <c r="C20" s="160">
        <f t="shared" si="1"/>
        <v>45761</v>
      </c>
      <c r="D20" s="161"/>
      <c r="E20" s="144"/>
      <c r="F20" s="144"/>
      <c r="G20" s="144"/>
      <c r="H20" s="144"/>
      <c r="I20" s="256">
        <v>31226570.890000001</v>
      </c>
      <c r="K20" s="107"/>
      <c r="L20" s="107"/>
    </row>
    <row r="21" spans="1:12" x14ac:dyDescent="0.2">
      <c r="A21" s="142">
        <f t="shared" si="0"/>
        <v>6</v>
      </c>
      <c r="B21" s="142"/>
      <c r="C21" s="160">
        <f t="shared" si="1"/>
        <v>45791</v>
      </c>
      <c r="D21" s="161"/>
      <c r="E21" s="144"/>
      <c r="F21" s="144"/>
      <c r="G21" s="144"/>
      <c r="H21" s="144"/>
      <c r="I21" s="256">
        <v>30726277.870000001</v>
      </c>
      <c r="K21" s="107"/>
      <c r="L21" s="107"/>
    </row>
    <row r="22" spans="1:12" x14ac:dyDescent="0.2">
      <c r="A22" s="142">
        <f t="shared" si="0"/>
        <v>7</v>
      </c>
      <c r="B22" s="142"/>
      <c r="C22" s="160">
        <f t="shared" si="1"/>
        <v>45821</v>
      </c>
      <c r="D22" s="161"/>
      <c r="E22" s="144"/>
      <c r="F22" s="144"/>
      <c r="G22" s="144"/>
      <c r="H22" s="144"/>
      <c r="I22" s="256">
        <v>29996727.149999999</v>
      </c>
      <c r="K22" s="107"/>
      <c r="L22" s="107"/>
    </row>
    <row r="23" spans="1:12" x14ac:dyDescent="0.2">
      <c r="A23" s="142">
        <f t="shared" si="0"/>
        <v>8</v>
      </c>
      <c r="B23" s="142"/>
      <c r="C23" s="160">
        <f t="shared" si="1"/>
        <v>45851</v>
      </c>
      <c r="D23" s="161"/>
      <c r="E23" s="144"/>
      <c r="F23" s="144"/>
      <c r="G23" s="144"/>
      <c r="H23" s="144"/>
      <c r="I23" s="256">
        <v>31809585.100000001</v>
      </c>
      <c r="K23" s="107"/>
      <c r="L23" s="107"/>
    </row>
    <row r="24" spans="1:12" x14ac:dyDescent="0.2">
      <c r="A24" s="142">
        <f t="shared" si="0"/>
        <v>9</v>
      </c>
      <c r="B24" s="142"/>
      <c r="C24" s="160">
        <f t="shared" si="1"/>
        <v>45881</v>
      </c>
      <c r="D24" s="161"/>
      <c r="E24" s="144"/>
      <c r="F24" s="144"/>
      <c r="G24" s="144"/>
      <c r="H24" s="144"/>
      <c r="I24" s="256">
        <v>29972014.949999999</v>
      </c>
      <c r="K24" s="107"/>
      <c r="L24" s="107"/>
    </row>
    <row r="25" spans="1:12" x14ac:dyDescent="0.2">
      <c r="A25" s="142">
        <f t="shared" si="0"/>
        <v>10</v>
      </c>
      <c r="B25" s="142"/>
      <c r="C25" s="160">
        <f t="shared" si="1"/>
        <v>45911</v>
      </c>
      <c r="D25" s="161"/>
      <c r="E25" s="144"/>
      <c r="F25" s="144"/>
      <c r="G25" s="144"/>
      <c r="H25" s="144"/>
      <c r="I25" s="256">
        <v>29457469.050000001</v>
      </c>
      <c r="K25" s="107"/>
      <c r="L25" s="107"/>
    </row>
    <row r="26" spans="1:12" x14ac:dyDescent="0.2">
      <c r="A26" s="142">
        <f t="shared" si="0"/>
        <v>11</v>
      </c>
      <c r="B26" s="142"/>
      <c r="C26" s="160">
        <f t="shared" si="1"/>
        <v>45941</v>
      </c>
      <c r="D26" s="161"/>
      <c r="E26" s="144"/>
      <c r="F26" s="144"/>
      <c r="G26" s="144"/>
      <c r="H26" s="144"/>
      <c r="I26" s="256">
        <v>29025443.739999998</v>
      </c>
      <c r="K26" s="107"/>
      <c r="L26" s="107"/>
    </row>
    <row r="27" spans="1:12" x14ac:dyDescent="0.2">
      <c r="A27" s="142">
        <f t="shared" si="0"/>
        <v>12</v>
      </c>
      <c r="B27" s="142"/>
      <c r="C27" s="160">
        <f t="shared" si="1"/>
        <v>45971</v>
      </c>
      <c r="D27" s="161"/>
      <c r="E27" s="144"/>
      <c r="F27" s="144"/>
      <c r="G27" s="144"/>
      <c r="H27" s="144"/>
      <c r="I27" s="256">
        <v>28421656.07</v>
      </c>
      <c r="K27" s="107"/>
      <c r="L27" s="107"/>
    </row>
    <row r="28" spans="1:12" x14ac:dyDescent="0.2">
      <c r="A28" s="142">
        <f t="shared" si="0"/>
        <v>13</v>
      </c>
      <c r="B28" s="142"/>
      <c r="C28" s="160">
        <f t="shared" si="1"/>
        <v>46001</v>
      </c>
      <c r="D28" s="161"/>
      <c r="E28" s="232"/>
      <c r="F28" s="232"/>
      <c r="G28" s="232"/>
      <c r="H28" s="232"/>
      <c r="I28" s="256">
        <v>28250296.66</v>
      </c>
      <c r="K28" s="107"/>
      <c r="L28" s="107"/>
    </row>
    <row r="29" spans="1:12" x14ac:dyDescent="0.2">
      <c r="A29" s="142">
        <f t="shared" si="0"/>
        <v>14</v>
      </c>
      <c r="B29" s="142"/>
      <c r="C29" s="108" t="s">
        <v>20</v>
      </c>
      <c r="D29" s="108"/>
      <c r="E29" s="232"/>
      <c r="F29" s="232"/>
      <c r="G29" s="232"/>
      <c r="H29" s="232"/>
      <c r="I29" s="151">
        <f>SUM(I16:I28)</f>
        <v>393973362.68000001</v>
      </c>
      <c r="K29" s="107"/>
      <c r="L29" s="107"/>
    </row>
    <row r="30" spans="1:12" ht="15.75" customHeight="1" x14ac:dyDescent="0.2">
      <c r="A30" s="142">
        <f>A29+1</f>
        <v>15</v>
      </c>
      <c r="B30" s="142"/>
      <c r="C30" s="109" t="s">
        <v>156</v>
      </c>
      <c r="D30" s="109"/>
      <c r="E30" s="233"/>
      <c r="F30" s="233"/>
      <c r="G30" s="233"/>
      <c r="H30" s="233"/>
      <c r="I30" s="157">
        <f>ROUND(+I29/13,2)</f>
        <v>30305643.280000001</v>
      </c>
      <c r="K30" s="107"/>
      <c r="L30" s="107"/>
    </row>
    <row r="31" spans="1:12" x14ac:dyDescent="0.2">
      <c r="A31" s="142"/>
      <c r="B31" s="142"/>
      <c r="C31" s="108"/>
      <c r="D31" s="108"/>
      <c r="E31" s="162" t="s">
        <v>157</v>
      </c>
      <c r="F31" s="162"/>
      <c r="G31" s="162"/>
      <c r="H31" s="162"/>
      <c r="I31" s="118"/>
      <c r="J31" s="107"/>
      <c r="K31" s="107"/>
      <c r="L31" s="107"/>
    </row>
    <row r="32" spans="1:12" x14ac:dyDescent="0.2">
      <c r="A32" s="142">
        <f>+A30+1</f>
        <v>16</v>
      </c>
      <c r="B32" s="142"/>
      <c r="C32" s="143"/>
      <c r="D32" s="143"/>
      <c r="E32" s="118" t="s">
        <v>158</v>
      </c>
      <c r="F32" s="118"/>
      <c r="G32" s="118"/>
      <c r="H32" s="118"/>
      <c r="I32" s="118" t="s">
        <v>153</v>
      </c>
      <c r="J32" s="118"/>
      <c r="K32" s="107"/>
      <c r="L32" s="107"/>
    </row>
    <row r="33" spans="1:12" x14ac:dyDescent="0.2">
      <c r="A33" s="142">
        <f t="shared" si="0"/>
        <v>17</v>
      </c>
      <c r="B33" s="142"/>
      <c r="C33" s="159" t="s">
        <v>159</v>
      </c>
      <c r="D33" s="159"/>
      <c r="E33" s="163" t="s">
        <v>160</v>
      </c>
      <c r="F33" s="163"/>
      <c r="G33" s="164" t="s">
        <v>161</v>
      </c>
      <c r="H33" s="164"/>
      <c r="I33" s="117" t="s">
        <v>162</v>
      </c>
      <c r="J33" s="118"/>
      <c r="K33" s="107"/>
      <c r="L33" s="107"/>
    </row>
    <row r="34" spans="1:12" x14ac:dyDescent="0.2">
      <c r="A34" s="142">
        <f t="shared" si="0"/>
        <v>18</v>
      </c>
      <c r="B34" s="142"/>
      <c r="C34" s="109" t="s">
        <v>163</v>
      </c>
      <c r="D34" s="109"/>
      <c r="E34" s="110">
        <v>2217</v>
      </c>
      <c r="F34" s="110"/>
      <c r="G34" s="111">
        <f>ROUND(E34/E36,4)</f>
        <v>0.61929999999999996</v>
      </c>
      <c r="H34" s="111"/>
      <c r="I34" s="144">
        <f>ROUND(G34*I30,0)</f>
        <v>18768285</v>
      </c>
      <c r="J34" s="118"/>
      <c r="K34" s="125"/>
      <c r="L34" s="107"/>
    </row>
    <row r="35" spans="1:12" x14ac:dyDescent="0.2">
      <c r="A35" s="142">
        <f t="shared" si="0"/>
        <v>19</v>
      </c>
      <c r="B35" s="142"/>
      <c r="C35" s="109" t="s">
        <v>164</v>
      </c>
      <c r="D35" s="109"/>
      <c r="E35" s="112">
        <v>1363</v>
      </c>
      <c r="F35" s="112"/>
      <c r="G35" s="113">
        <f>ROUND(E35/E36,4)</f>
        <v>0.38069999999999998</v>
      </c>
      <c r="H35" s="113"/>
      <c r="I35" s="114">
        <f>ROUND(G35*I30,0)</f>
        <v>11537358</v>
      </c>
      <c r="J35" s="118"/>
      <c r="K35" s="125"/>
      <c r="L35" s="107"/>
    </row>
    <row r="36" spans="1:12" ht="12" thickBot="1" x14ac:dyDescent="0.25">
      <c r="A36" s="142">
        <f t="shared" si="0"/>
        <v>20</v>
      </c>
      <c r="B36" s="142"/>
      <c r="C36" s="124"/>
      <c r="D36" s="108"/>
      <c r="E36" s="115">
        <f>E34+E35</f>
        <v>3580</v>
      </c>
      <c r="F36" s="115"/>
      <c r="G36" s="116">
        <f>+G34+G35</f>
        <v>1</v>
      </c>
      <c r="H36" s="116"/>
      <c r="I36" s="145">
        <f>I34+I35</f>
        <v>30305643</v>
      </c>
      <c r="J36" s="118"/>
      <c r="K36" s="107"/>
      <c r="L36" s="107"/>
    </row>
    <row r="37" spans="1:12" ht="12" thickTop="1" x14ac:dyDescent="0.2">
      <c r="A37" s="142"/>
      <c r="B37" s="142"/>
      <c r="C37" s="165" t="s">
        <v>157</v>
      </c>
      <c r="D37" s="165"/>
      <c r="E37" s="107"/>
      <c r="F37" s="107"/>
      <c r="G37" s="107"/>
      <c r="H37" s="107"/>
      <c r="I37" s="107"/>
      <c r="J37" s="118"/>
      <c r="K37" s="107"/>
      <c r="L37" s="107"/>
    </row>
    <row r="38" spans="1:12" x14ac:dyDescent="0.2">
      <c r="A38" s="142">
        <f>+A36+1</f>
        <v>21</v>
      </c>
      <c r="B38" s="142"/>
      <c r="C38" s="165"/>
      <c r="D38" s="165"/>
      <c r="E38" s="118" t="s">
        <v>165</v>
      </c>
      <c r="F38" s="118"/>
      <c r="G38" s="118" t="s">
        <v>166</v>
      </c>
      <c r="H38" s="118"/>
      <c r="I38" s="107"/>
      <c r="J38" s="107"/>
    </row>
    <row r="39" spans="1:12" ht="12" thickBot="1" x14ac:dyDescent="0.25">
      <c r="A39" s="142">
        <f t="shared" si="0"/>
        <v>22</v>
      </c>
      <c r="B39" s="142"/>
      <c r="C39" s="166" t="s">
        <v>167</v>
      </c>
      <c r="D39" s="107"/>
      <c r="E39" s="117" t="s">
        <v>168</v>
      </c>
      <c r="F39" s="117"/>
      <c r="G39" s="117" t="s">
        <v>168</v>
      </c>
      <c r="H39" s="118"/>
      <c r="I39" s="107"/>
      <c r="J39" s="107"/>
    </row>
    <row r="40" spans="1:12" x14ac:dyDescent="0.2">
      <c r="A40" s="142">
        <f t="shared" si="0"/>
        <v>23</v>
      </c>
      <c r="B40" s="142"/>
      <c r="C40" s="107" t="s">
        <v>169</v>
      </c>
      <c r="D40" s="107"/>
      <c r="E40" s="146">
        <f>+$I$34*' Page 8'!E29</f>
        <v>16862551.149882376</v>
      </c>
      <c r="F40" s="146"/>
      <c r="G40" s="146">
        <f>+$I$35*' Page 8'!E38</f>
        <v>8740398.9045175184</v>
      </c>
      <c r="H40" s="119"/>
      <c r="I40" s="107"/>
      <c r="J40" s="107"/>
    </row>
    <row r="41" spans="1:12" ht="12" thickBot="1" x14ac:dyDescent="0.25">
      <c r="A41" s="142">
        <f t="shared" si="0"/>
        <v>24</v>
      </c>
      <c r="B41" s="142"/>
      <c r="C41" s="107" t="s">
        <v>170</v>
      </c>
      <c r="D41" s="107"/>
      <c r="E41" s="119">
        <f>+$I$34*' Page 8'!G29</f>
        <v>1743552.1069219126</v>
      </c>
      <c r="F41" s="119"/>
      <c r="G41" s="119">
        <f>+$I$35*' Page 8'!G38</f>
        <v>1131789.3503100718</v>
      </c>
      <c r="H41" s="119"/>
      <c r="I41" s="107"/>
      <c r="J41" s="107"/>
    </row>
    <row r="42" spans="1:12" ht="12" thickBot="1" x14ac:dyDescent="0.25">
      <c r="A42" s="142">
        <f t="shared" si="0"/>
        <v>25</v>
      </c>
      <c r="B42" s="142"/>
      <c r="C42" s="107" t="s">
        <v>171</v>
      </c>
      <c r="D42" s="107"/>
      <c r="E42" s="119">
        <f>+$I$34*' Page 8'!I29</f>
        <v>162181.74319570884</v>
      </c>
      <c r="F42" s="119"/>
      <c r="G42" s="126">
        <f>+$I$35*' Page 8'!I38</f>
        <v>1606006.8993312002</v>
      </c>
      <c r="H42" s="119"/>
      <c r="I42" s="107"/>
      <c r="J42" s="107"/>
    </row>
    <row r="43" spans="1:12" x14ac:dyDescent="0.2">
      <c r="A43" s="142">
        <f t="shared" si="0"/>
        <v>26</v>
      </c>
      <c r="B43" s="142"/>
      <c r="C43" s="107" t="s">
        <v>172</v>
      </c>
      <c r="D43" s="107"/>
      <c r="E43" s="119">
        <f>+$I$34*' Page 8'!K29</f>
        <v>0</v>
      </c>
      <c r="F43" s="119"/>
      <c r="G43" s="119">
        <f>+$I$35*' Page 8'!K38</f>
        <v>59162.845841209688</v>
      </c>
      <c r="H43" s="119"/>
      <c r="I43" s="107"/>
      <c r="J43" s="107"/>
    </row>
    <row r="44" spans="1:12" ht="12" thickBot="1" x14ac:dyDescent="0.25">
      <c r="A44" s="142">
        <f t="shared" si="0"/>
        <v>27</v>
      </c>
      <c r="B44" s="142"/>
      <c r="C44" s="107" t="s">
        <v>20</v>
      </c>
      <c r="D44" s="107"/>
      <c r="E44" s="147">
        <f>SUM(E40:E43)</f>
        <v>18768284.999999996</v>
      </c>
      <c r="F44" s="147"/>
      <c r="G44" s="147">
        <f>SUM(G40:G43)</f>
        <v>11537358.000000002</v>
      </c>
      <c r="H44" s="119"/>
      <c r="I44" s="107"/>
      <c r="J44" s="107"/>
    </row>
    <row r="45" spans="1:12" ht="12" thickTop="1" x14ac:dyDescent="0.2">
      <c r="A45" s="142"/>
      <c r="B45" s="142"/>
      <c r="E45" s="107"/>
      <c r="F45" s="107"/>
      <c r="G45" s="107"/>
      <c r="H45" s="107"/>
      <c r="I45" s="107"/>
      <c r="J45" s="107"/>
      <c r="K45" s="107"/>
      <c r="L45" s="107"/>
    </row>
    <row r="46" spans="1:12" x14ac:dyDescent="0.2">
      <c r="A46" s="142"/>
      <c r="B46" s="142"/>
      <c r="D46" s="121"/>
      <c r="E46" s="107"/>
      <c r="F46" s="107"/>
      <c r="J46" s="107"/>
      <c r="K46" s="107"/>
      <c r="L46" s="107"/>
    </row>
    <row r="47" spans="1:12" x14ac:dyDescent="0.2">
      <c r="A47" s="142">
        <f>+A44+1</f>
        <v>28</v>
      </c>
      <c r="B47" s="142"/>
      <c r="C47" s="120" t="s">
        <v>173</v>
      </c>
      <c r="D47" s="121"/>
      <c r="E47" s="107"/>
      <c r="F47" s="107"/>
      <c r="G47" s="146">
        <f>+G42</f>
        <v>1606006.8993312002</v>
      </c>
      <c r="H47" s="167"/>
      <c r="J47" s="107"/>
      <c r="K47" s="107"/>
      <c r="L47" s="107"/>
    </row>
    <row r="48" spans="1:12" x14ac:dyDescent="0.2">
      <c r="A48" s="142">
        <f>+A47+1</f>
        <v>29</v>
      </c>
      <c r="B48" s="142"/>
      <c r="C48" s="120" t="s">
        <v>174</v>
      </c>
      <c r="D48" s="121"/>
      <c r="E48" s="107"/>
      <c r="F48" s="168" t="s">
        <v>175</v>
      </c>
      <c r="G48" s="231">
        <f>+'Page 6'!E36</f>
        <v>1232105.3144871218</v>
      </c>
      <c r="H48" s="167"/>
      <c r="J48" s="107"/>
      <c r="K48" s="107"/>
      <c r="L48" s="107"/>
    </row>
    <row r="49" spans="1:14" x14ac:dyDescent="0.2">
      <c r="A49" s="142">
        <f t="shared" ref="A49:A51" si="2">+A48+1</f>
        <v>30</v>
      </c>
      <c r="B49" s="142"/>
      <c r="C49" s="120" t="s">
        <v>137</v>
      </c>
      <c r="G49" s="148">
        <f>+G47/G48</f>
        <v>1.3034656051294766</v>
      </c>
      <c r="H49" s="107"/>
      <c r="I49" s="148"/>
      <c r="J49" s="107"/>
      <c r="K49" s="107"/>
      <c r="L49" s="107"/>
    </row>
    <row r="50" spans="1:14" x14ac:dyDescent="0.2">
      <c r="A50" s="142">
        <f t="shared" si="2"/>
        <v>31</v>
      </c>
      <c r="B50" s="142"/>
      <c r="C50" s="120" t="s">
        <v>176</v>
      </c>
      <c r="D50" s="122"/>
      <c r="E50" s="107"/>
      <c r="F50" s="107" t="s">
        <v>177</v>
      </c>
      <c r="G50" s="149">
        <v>365</v>
      </c>
      <c r="H50" s="107"/>
      <c r="I50" s="119"/>
      <c r="J50" s="107"/>
      <c r="K50" s="107"/>
      <c r="L50" s="107"/>
    </row>
    <row r="51" spans="1:14" x14ac:dyDescent="0.2">
      <c r="A51" s="142">
        <f t="shared" si="2"/>
        <v>32</v>
      </c>
      <c r="B51" s="142"/>
      <c r="C51" s="120" t="s">
        <v>178</v>
      </c>
      <c r="E51" s="107"/>
      <c r="F51" s="107"/>
      <c r="G51" s="171">
        <f>+G49*G50</f>
        <v>475.76494587225898</v>
      </c>
      <c r="H51" s="107"/>
      <c r="I51" s="150"/>
      <c r="J51" s="107"/>
      <c r="K51" s="107"/>
      <c r="L51" s="107"/>
    </row>
    <row r="52" spans="1:14" x14ac:dyDescent="0.2">
      <c r="A52" s="142"/>
      <c r="B52" s="142"/>
      <c r="D52" s="108"/>
      <c r="E52" s="107"/>
      <c r="F52" s="107"/>
      <c r="G52" s="119"/>
      <c r="H52" s="107"/>
      <c r="I52" s="107"/>
      <c r="J52" s="107"/>
      <c r="K52" s="107"/>
      <c r="L52" s="107"/>
    </row>
    <row r="53" spans="1:14" x14ac:dyDescent="0.2">
      <c r="A53" s="142"/>
      <c r="B53" s="123"/>
      <c r="C53" s="121" t="s">
        <v>179</v>
      </c>
      <c r="D53" s="108"/>
      <c r="E53" s="107"/>
      <c r="F53" s="107"/>
      <c r="G53" s="107"/>
      <c r="H53" s="107"/>
      <c r="I53" s="107"/>
      <c r="J53" s="107"/>
      <c r="K53" s="107"/>
      <c r="L53" s="107"/>
    </row>
    <row r="54" spans="1:14" x14ac:dyDescent="0.2">
      <c r="A54" s="142"/>
      <c r="B54" s="123"/>
      <c r="C54" s="121" t="s">
        <v>180</v>
      </c>
      <c r="D54" s="108"/>
      <c r="G54" s="107"/>
      <c r="H54" s="107"/>
      <c r="I54" s="107"/>
      <c r="J54" s="107"/>
      <c r="K54" s="107"/>
      <c r="L54" s="107"/>
    </row>
    <row r="55" spans="1:14" x14ac:dyDescent="0.2">
      <c r="A55" s="142"/>
      <c r="B55" s="123"/>
      <c r="C55" s="121"/>
      <c r="D55" s="108"/>
      <c r="G55" s="107"/>
      <c r="H55" s="107"/>
      <c r="I55" s="107"/>
      <c r="J55" s="107"/>
      <c r="K55" s="107"/>
      <c r="L55" s="107"/>
    </row>
    <row r="56" spans="1:14" x14ac:dyDescent="0.2">
      <c r="A56" s="123"/>
      <c r="B56" s="123"/>
      <c r="C56" s="108"/>
      <c r="D56" s="108"/>
      <c r="E56" s="107"/>
      <c r="F56" s="107"/>
      <c r="G56" s="107"/>
      <c r="H56" s="107"/>
      <c r="I56" s="107"/>
      <c r="J56" s="107"/>
      <c r="K56" s="107"/>
      <c r="L56" s="107"/>
    </row>
    <row r="57" spans="1:14" x14ac:dyDescent="0.2">
      <c r="C57" s="167" t="s">
        <v>181</v>
      </c>
      <c r="I57" s="169"/>
      <c r="J57" s="170"/>
      <c r="K57" s="170"/>
      <c r="L57" s="170"/>
      <c r="M57" s="170"/>
      <c r="N57" s="170"/>
    </row>
    <row r="58" spans="1:14" x14ac:dyDescent="0.2">
      <c r="I58" s="203"/>
      <c r="J58" s="204"/>
      <c r="K58" s="204"/>
      <c r="L58" s="204"/>
      <c r="M58" s="204"/>
      <c r="N58" s="204"/>
    </row>
    <row r="59" spans="1:14" x14ac:dyDescent="0.2">
      <c r="A59" s="203"/>
      <c r="B59" s="203"/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4"/>
    </row>
    <row r="60" spans="1:14" x14ac:dyDescent="0.2">
      <c r="A60" s="203"/>
      <c r="B60" s="203"/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4"/>
    </row>
    <row r="61" spans="1:14" x14ac:dyDescent="0.2">
      <c r="A61" s="203"/>
      <c r="B61" s="203"/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4"/>
    </row>
    <row r="62" spans="1:14" x14ac:dyDescent="0.2">
      <c r="I62" s="203"/>
      <c r="J62" s="204"/>
      <c r="K62" s="204"/>
      <c r="L62" s="204"/>
      <c r="M62" s="204"/>
      <c r="N62" s="204"/>
    </row>
    <row r="63" spans="1:14" x14ac:dyDescent="0.2">
      <c r="I63" s="203"/>
      <c r="J63" s="204"/>
      <c r="K63" s="204"/>
      <c r="L63" s="204"/>
      <c r="M63" s="204"/>
      <c r="N63" s="204"/>
    </row>
    <row r="64" spans="1:14" x14ac:dyDescent="0.2">
      <c r="I64" s="203"/>
      <c r="J64" s="204"/>
      <c r="K64" s="204"/>
      <c r="L64" s="204"/>
      <c r="M64" s="204"/>
      <c r="N64" s="204"/>
    </row>
    <row r="65" spans="9:14" x14ac:dyDescent="0.2">
      <c r="I65" s="203"/>
      <c r="J65" s="204"/>
      <c r="K65" s="204"/>
      <c r="L65" s="204"/>
      <c r="M65" s="204"/>
      <c r="N65" s="204"/>
    </row>
    <row r="66" spans="9:14" x14ac:dyDescent="0.2">
      <c r="I66" s="203"/>
      <c r="J66" s="204"/>
      <c r="K66" s="204"/>
      <c r="L66" s="204"/>
      <c r="M66" s="204"/>
      <c r="N66" s="204"/>
    </row>
    <row r="67" spans="9:14" x14ac:dyDescent="0.2">
      <c r="I67" s="155"/>
      <c r="J67" s="204"/>
      <c r="K67" s="204"/>
      <c r="L67" s="204"/>
      <c r="M67" s="204"/>
      <c r="N67" s="204"/>
    </row>
    <row r="68" spans="9:14" x14ac:dyDescent="0.2">
      <c r="I68" s="203"/>
      <c r="J68" s="204"/>
      <c r="K68" s="204"/>
      <c r="L68" s="204"/>
      <c r="M68" s="204"/>
      <c r="N68" s="204"/>
    </row>
    <row r="69" spans="9:14" x14ac:dyDescent="0.2">
      <c r="I69" s="203"/>
      <c r="J69" s="204"/>
      <c r="K69" s="204"/>
      <c r="L69" s="204"/>
      <c r="M69" s="204"/>
      <c r="N69" s="204"/>
    </row>
    <row r="70" spans="9:14" x14ac:dyDescent="0.2">
      <c r="I70" s="156"/>
      <c r="J70" s="204"/>
      <c r="K70" s="204"/>
      <c r="L70" s="204"/>
      <c r="M70" s="204"/>
      <c r="N70" s="204"/>
    </row>
    <row r="71" spans="9:14" x14ac:dyDescent="0.2">
      <c r="I71" s="156"/>
      <c r="J71" s="206"/>
      <c r="K71" s="206"/>
      <c r="L71" s="206"/>
      <c r="M71" s="206"/>
      <c r="N71" s="206"/>
    </row>
    <row r="72" spans="9:14" x14ac:dyDescent="0.2">
      <c r="I72" s="203"/>
      <c r="J72" s="204"/>
      <c r="K72" s="204"/>
      <c r="L72" s="204"/>
      <c r="M72" s="204"/>
      <c r="N72" s="204"/>
    </row>
    <row r="73" spans="9:14" x14ac:dyDescent="0.2">
      <c r="I73" s="203"/>
      <c r="J73" s="204"/>
      <c r="K73" s="204"/>
      <c r="L73" s="204"/>
      <c r="M73" s="204"/>
      <c r="N73" s="204"/>
    </row>
    <row r="74" spans="9:14" x14ac:dyDescent="0.2">
      <c r="I74" s="203"/>
      <c r="J74" s="204"/>
      <c r="K74" s="204"/>
      <c r="L74" s="204"/>
      <c r="M74" s="204"/>
      <c r="N74" s="204"/>
    </row>
    <row r="75" spans="9:14" x14ac:dyDescent="0.2">
      <c r="I75" s="203"/>
      <c r="J75" s="204"/>
      <c r="K75" s="204"/>
      <c r="L75" s="204"/>
      <c r="M75" s="204"/>
      <c r="N75" s="204"/>
    </row>
    <row r="76" spans="9:14" x14ac:dyDescent="0.2">
      <c r="I76" s="203"/>
      <c r="J76" s="204"/>
      <c r="K76" s="204"/>
      <c r="L76" s="204"/>
      <c r="M76" s="204"/>
      <c r="N76" s="204"/>
    </row>
    <row r="77" spans="9:14" x14ac:dyDescent="0.2">
      <c r="J77" s="204"/>
      <c r="K77" s="204"/>
      <c r="L77" s="204"/>
      <c r="M77" s="204"/>
      <c r="N77" s="204"/>
    </row>
    <row r="78" spans="9:14" x14ac:dyDescent="0.2">
      <c r="I78" s="156"/>
      <c r="J78" s="204"/>
      <c r="K78" s="204"/>
      <c r="L78" s="204"/>
      <c r="M78" s="204"/>
      <c r="N78" s="204"/>
    </row>
    <row r="79" spans="9:14" x14ac:dyDescent="0.2">
      <c r="I79" s="156"/>
      <c r="J79" s="206"/>
      <c r="K79" s="206"/>
      <c r="L79" s="206"/>
      <c r="M79" s="206"/>
      <c r="N79" s="206"/>
    </row>
    <row r="224" spans="1:12" x14ac:dyDescent="0.2">
      <c r="A224" s="123"/>
      <c r="B224" s="123"/>
      <c r="C224" s="108"/>
      <c r="D224" s="108"/>
      <c r="E224" s="107"/>
      <c r="F224" s="107"/>
      <c r="G224" s="107"/>
      <c r="H224" s="107"/>
      <c r="I224" s="107"/>
      <c r="J224" s="107"/>
      <c r="K224" s="107"/>
      <c r="L224" s="107"/>
    </row>
  </sheetData>
  <mergeCells count="7">
    <mergeCell ref="A8:I8"/>
    <mergeCell ref="A10:I10"/>
    <mergeCell ref="A3:I3"/>
    <mergeCell ref="A4:I4"/>
    <mergeCell ref="A5:I5"/>
    <mergeCell ref="A6:I6"/>
    <mergeCell ref="A7:I7"/>
  </mergeCells>
  <printOptions horizontalCentered="1"/>
  <pageMargins left="0.75" right="0.75" top="1" bottom="1" header="0.25" footer="0.5"/>
  <pageSetup scale="80" orientation="portrait" horizontalDpi="300" r:id="rId1"/>
  <headerFooter alignWithMargins="0">
    <oddHeader xml:space="preserve">&amp;RPage &amp;P of &amp;N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1E8FA-9D34-4AAD-AA88-A3394DDE8F67}">
  <dimension ref="A1:N175"/>
  <sheetViews>
    <sheetView view="pageLayout" zoomScaleNormal="110" zoomScaleSheetLayoutView="90" workbookViewId="0"/>
  </sheetViews>
  <sheetFormatPr defaultColWidth="9.140625" defaultRowHeight="12.75" x14ac:dyDescent="0.2"/>
  <cols>
    <col min="1" max="1" width="4.42578125" style="154" bestFit="1" customWidth="1"/>
    <col min="2" max="2" width="1.7109375" style="153" customWidth="1"/>
    <col min="3" max="3" width="11.140625" style="154" customWidth="1"/>
    <col min="4" max="4" width="1.7109375" style="153" customWidth="1"/>
    <col min="5" max="5" width="12.7109375" style="153" customWidth="1"/>
    <col min="6" max="6" width="1.7109375" style="153" customWidth="1"/>
    <col min="7" max="7" width="12.7109375" style="153" customWidth="1"/>
    <col min="8" max="8" width="1.7109375" style="153" customWidth="1"/>
    <col min="9" max="9" width="12.7109375" style="153" customWidth="1"/>
    <col min="10" max="10" width="1.7109375" style="153" customWidth="1"/>
    <col min="11" max="11" width="12.7109375" style="153" customWidth="1"/>
    <col min="12" max="12" width="1.7109375" style="153" customWidth="1"/>
    <col min="13" max="13" width="14.42578125" style="153" customWidth="1"/>
    <col min="14" max="14" width="2.5703125" style="153" customWidth="1"/>
    <col min="15" max="15" width="11.5703125" style="153" customWidth="1"/>
    <col min="16" max="16384" width="9.140625" style="153"/>
  </cols>
  <sheetData>
    <row r="1" spans="1:14" x14ac:dyDescent="0.2">
      <c r="A1" s="209"/>
      <c r="B1" s="210"/>
      <c r="C1" s="209"/>
      <c r="D1" s="210"/>
      <c r="E1" s="210"/>
      <c r="F1" s="210"/>
      <c r="G1" s="210"/>
      <c r="H1" s="210"/>
      <c r="I1" s="210"/>
      <c r="J1" s="210"/>
      <c r="K1" s="210"/>
      <c r="L1" s="210"/>
      <c r="M1" s="152"/>
      <c r="N1" s="211"/>
    </row>
    <row r="2" spans="1:14" x14ac:dyDescent="0.2">
      <c r="A2" s="209"/>
      <c r="B2" s="210"/>
      <c r="C2" s="209"/>
      <c r="D2" s="210"/>
      <c r="E2" s="210"/>
      <c r="F2" s="210"/>
      <c r="G2" s="210"/>
      <c r="H2" s="210"/>
      <c r="I2" s="210"/>
      <c r="J2" s="210"/>
      <c r="K2" s="210"/>
      <c r="L2" s="210"/>
      <c r="M2" s="152"/>
      <c r="N2" s="211"/>
    </row>
    <row r="3" spans="1:14" x14ac:dyDescent="0.2">
      <c r="A3" s="268" t="s">
        <v>0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09"/>
    </row>
    <row r="4" spans="1:14" x14ac:dyDescent="0.2">
      <c r="A4" s="268" t="s">
        <v>1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09"/>
    </row>
    <row r="5" spans="1:14" x14ac:dyDescent="0.2">
      <c r="A5" s="268" t="s">
        <v>182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09"/>
    </row>
    <row r="6" spans="1:14" x14ac:dyDescent="0.2">
      <c r="A6" s="268" t="s">
        <v>3</v>
      </c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09"/>
    </row>
    <row r="7" spans="1:14" x14ac:dyDescent="0.2">
      <c r="A7" s="268" t="s">
        <v>4</v>
      </c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09"/>
    </row>
    <row r="8" spans="1:14" x14ac:dyDescent="0.2">
      <c r="A8" s="268" t="s">
        <v>5</v>
      </c>
      <c r="B8" s="268"/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09"/>
    </row>
    <row r="9" spans="1:14" x14ac:dyDescent="0.2">
      <c r="A9" s="209"/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</row>
    <row r="10" spans="1:14" x14ac:dyDescent="0.2">
      <c r="A10" s="267" t="s">
        <v>6</v>
      </c>
      <c r="B10" s="267"/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09"/>
    </row>
    <row r="11" spans="1:14" ht="25.5" x14ac:dyDescent="0.2">
      <c r="A11" s="212" t="s">
        <v>183</v>
      </c>
      <c r="B11" s="209"/>
      <c r="C11" s="213" t="s">
        <v>184</v>
      </c>
      <c r="D11" s="154"/>
      <c r="E11" s="214" t="s">
        <v>169</v>
      </c>
      <c r="F11" s="215"/>
      <c r="G11" s="214" t="s">
        <v>185</v>
      </c>
      <c r="H11" s="215"/>
      <c r="I11" s="214" t="s">
        <v>186</v>
      </c>
      <c r="J11" s="215"/>
      <c r="K11" s="214" t="s">
        <v>187</v>
      </c>
      <c r="L11" s="215"/>
      <c r="M11" s="214" t="s">
        <v>20</v>
      </c>
      <c r="N11" s="209"/>
    </row>
    <row r="12" spans="1:14" x14ac:dyDescent="0.2">
      <c r="A12" s="216"/>
      <c r="B12" s="217"/>
      <c r="C12" s="218" t="s">
        <v>12</v>
      </c>
      <c r="D12" s="218"/>
      <c r="E12" s="219" t="s">
        <v>13</v>
      </c>
      <c r="F12" s="219"/>
      <c r="G12" s="219" t="s">
        <v>14</v>
      </c>
      <c r="H12" s="219"/>
      <c r="I12" s="219" t="s">
        <v>47</v>
      </c>
      <c r="J12" s="220"/>
      <c r="K12" s="219" t="s">
        <v>140</v>
      </c>
      <c r="L12" s="220"/>
      <c r="M12" s="219" t="s">
        <v>188</v>
      </c>
    </row>
    <row r="13" spans="1:14" x14ac:dyDescent="0.2">
      <c r="A13" s="221"/>
      <c r="B13" s="217"/>
      <c r="C13" s="218"/>
      <c r="D13" s="222"/>
      <c r="E13" s="220"/>
      <c r="F13" s="220"/>
      <c r="G13" s="220"/>
      <c r="H13" s="220"/>
      <c r="I13" s="220"/>
      <c r="J13" s="220"/>
      <c r="K13" s="220"/>
      <c r="L13" s="220"/>
      <c r="M13" s="220"/>
    </row>
    <row r="14" spans="1:14" x14ac:dyDescent="0.2">
      <c r="A14" s="223" t="s">
        <v>189</v>
      </c>
      <c r="C14" s="153"/>
    </row>
    <row r="15" spans="1:14" x14ac:dyDescent="0.2">
      <c r="A15" s="154">
        <v>1</v>
      </c>
      <c r="C15" s="209">
        <v>500</v>
      </c>
      <c r="D15" s="210"/>
      <c r="E15" s="251">
        <v>8590393.6999999993</v>
      </c>
      <c r="F15" s="251"/>
      <c r="G15" s="251">
        <v>901134.13</v>
      </c>
      <c r="H15" s="251"/>
      <c r="I15" s="251">
        <v>90654.89</v>
      </c>
      <c r="J15" s="251"/>
      <c r="K15" s="251">
        <v>0</v>
      </c>
      <c r="L15" s="224"/>
      <c r="M15" s="224">
        <f t="shared" ref="M15:M29" si="0">SUM(E15:K15)</f>
        <v>9582182.7200000007</v>
      </c>
    </row>
    <row r="16" spans="1:14" x14ac:dyDescent="0.2">
      <c r="A16" s="154">
        <v>2</v>
      </c>
      <c r="C16" s="209">
        <v>517</v>
      </c>
      <c r="D16" s="210"/>
      <c r="E16" s="251">
        <v>15521389.869999999</v>
      </c>
      <c r="F16" s="251"/>
      <c r="G16" s="251">
        <v>1910920.87</v>
      </c>
      <c r="H16" s="251"/>
      <c r="I16" s="251">
        <v>163642.37</v>
      </c>
      <c r="J16" s="251"/>
      <c r="K16" s="251">
        <v>0</v>
      </c>
      <c r="L16" s="224"/>
      <c r="M16" s="224">
        <f t="shared" si="0"/>
        <v>17595953.109999999</v>
      </c>
    </row>
    <row r="17" spans="1:13" x14ac:dyDescent="0.2">
      <c r="A17" s="154">
        <v>3</v>
      </c>
      <c r="C17" s="209">
        <v>546</v>
      </c>
      <c r="D17" s="210"/>
      <c r="E17" s="251">
        <v>3701897.34</v>
      </c>
      <c r="F17" s="251"/>
      <c r="G17" s="251">
        <v>31200.560000000001</v>
      </c>
      <c r="H17" s="251"/>
      <c r="I17" s="251">
        <v>35044.269999999997</v>
      </c>
      <c r="J17" s="251"/>
      <c r="K17" s="251">
        <v>0</v>
      </c>
      <c r="L17" s="224"/>
      <c r="M17" s="224">
        <f t="shared" si="0"/>
        <v>3768142.17</v>
      </c>
    </row>
    <row r="18" spans="1:13" x14ac:dyDescent="0.2">
      <c r="A18" s="154">
        <v>4</v>
      </c>
      <c r="C18" s="209">
        <v>560</v>
      </c>
      <c r="D18" s="210"/>
      <c r="E18" s="251">
        <v>2881500.17</v>
      </c>
      <c r="F18" s="251"/>
      <c r="G18" s="251">
        <v>235360.84</v>
      </c>
      <c r="H18" s="251"/>
      <c r="I18" s="251">
        <v>29259.01</v>
      </c>
      <c r="J18" s="251"/>
      <c r="K18" s="251">
        <v>0</v>
      </c>
      <c r="L18" s="224"/>
      <c r="M18" s="224">
        <f t="shared" si="0"/>
        <v>3146120.0199999996</v>
      </c>
    </row>
    <row r="19" spans="1:13" x14ac:dyDescent="0.2">
      <c r="A19" s="154">
        <v>5</v>
      </c>
      <c r="C19" s="209">
        <v>580</v>
      </c>
      <c r="D19" s="210"/>
      <c r="E19" s="251">
        <v>5837349.25</v>
      </c>
      <c r="F19" s="251"/>
      <c r="G19" s="251">
        <v>548899.16</v>
      </c>
      <c r="H19" s="251"/>
      <c r="I19" s="251">
        <v>17125.900000000001</v>
      </c>
      <c r="J19" s="251"/>
      <c r="K19" s="251">
        <v>0</v>
      </c>
      <c r="L19" s="224"/>
      <c r="M19" s="224">
        <f t="shared" si="0"/>
        <v>6403374.3100000005</v>
      </c>
    </row>
    <row r="20" spans="1:13" x14ac:dyDescent="0.2">
      <c r="A20" s="154">
        <v>6</v>
      </c>
      <c r="C20" s="209">
        <v>901</v>
      </c>
      <c r="D20" s="210"/>
      <c r="E20" s="251">
        <v>2203458.25</v>
      </c>
      <c r="F20" s="251"/>
      <c r="G20" s="251">
        <v>246860.96</v>
      </c>
      <c r="H20" s="251"/>
      <c r="I20" s="251">
        <v>15241.22</v>
      </c>
      <c r="J20" s="251"/>
      <c r="K20" s="251">
        <v>0</v>
      </c>
      <c r="L20" s="224"/>
      <c r="M20" s="224">
        <f t="shared" si="0"/>
        <v>2465560.4300000002</v>
      </c>
    </row>
    <row r="21" spans="1:13" x14ac:dyDescent="0.2">
      <c r="A21" s="154">
        <v>7</v>
      </c>
      <c r="C21" s="209">
        <v>510</v>
      </c>
      <c r="D21" s="210"/>
      <c r="E21" s="251">
        <v>1911004.23</v>
      </c>
      <c r="F21" s="251"/>
      <c r="G21" s="251">
        <v>208294.53</v>
      </c>
      <c r="H21" s="251"/>
      <c r="I21" s="251">
        <v>20012.16</v>
      </c>
      <c r="J21" s="251"/>
      <c r="K21" s="251">
        <v>0</v>
      </c>
      <c r="L21" s="224"/>
      <c r="M21" s="224">
        <f t="shared" si="0"/>
        <v>2139310.92</v>
      </c>
    </row>
    <row r="22" spans="1:13" x14ac:dyDescent="0.2">
      <c r="A22" s="154">
        <v>8</v>
      </c>
      <c r="C22" s="209">
        <v>528</v>
      </c>
      <c r="D22" s="210"/>
      <c r="E22" s="251">
        <v>14750767.699999999</v>
      </c>
      <c r="F22" s="251"/>
      <c r="G22" s="251">
        <v>1816045.08</v>
      </c>
      <c r="H22" s="251"/>
      <c r="I22" s="251">
        <v>155517.67000000001</v>
      </c>
      <c r="J22" s="251"/>
      <c r="K22" s="251">
        <v>0</v>
      </c>
      <c r="L22" s="224"/>
      <c r="M22" s="224">
        <f t="shared" si="0"/>
        <v>16722330.449999999</v>
      </c>
    </row>
    <row r="23" spans="1:13" x14ac:dyDescent="0.2">
      <c r="A23" s="154">
        <v>9</v>
      </c>
      <c r="C23" s="209">
        <v>541</v>
      </c>
      <c r="D23" s="210"/>
      <c r="E23" s="251">
        <v>11429.19</v>
      </c>
      <c r="F23" s="251"/>
      <c r="G23" s="251">
        <v>936.11</v>
      </c>
      <c r="H23" s="251"/>
      <c r="I23" s="251">
        <v>116.08</v>
      </c>
      <c r="J23" s="251"/>
      <c r="K23" s="251">
        <v>0</v>
      </c>
      <c r="L23" s="224"/>
      <c r="M23" s="224">
        <f t="shared" si="0"/>
        <v>12481.380000000001</v>
      </c>
    </row>
    <row r="24" spans="1:13" x14ac:dyDescent="0.2">
      <c r="A24" s="154">
        <v>10</v>
      </c>
      <c r="C24" s="209">
        <v>551</v>
      </c>
      <c r="D24" s="225"/>
      <c r="E24" s="251">
        <v>90183.79</v>
      </c>
      <c r="F24" s="251"/>
      <c r="G24" s="251">
        <v>7542.19</v>
      </c>
      <c r="H24" s="251"/>
      <c r="I24" s="251">
        <v>917.53</v>
      </c>
      <c r="J24" s="251"/>
      <c r="K24" s="251">
        <v>0</v>
      </c>
      <c r="L24" s="224"/>
      <c r="M24" s="224">
        <f t="shared" si="0"/>
        <v>98643.51</v>
      </c>
    </row>
    <row r="25" spans="1:13" x14ac:dyDescent="0.2">
      <c r="A25" s="154">
        <v>11</v>
      </c>
      <c r="C25" s="209">
        <v>558</v>
      </c>
      <c r="D25" s="225"/>
      <c r="E25" s="251">
        <v>1545447.25</v>
      </c>
      <c r="F25" s="251"/>
      <c r="G25" s="251">
        <v>0</v>
      </c>
      <c r="H25" s="251"/>
      <c r="I25" s="251">
        <v>21927.360000000001</v>
      </c>
      <c r="J25" s="251"/>
      <c r="K25" s="251">
        <v>0</v>
      </c>
      <c r="L25" s="224"/>
      <c r="M25" s="224">
        <f t="shared" si="0"/>
        <v>1567374.61</v>
      </c>
    </row>
    <row r="26" spans="1:13" x14ac:dyDescent="0.2">
      <c r="A26" s="154">
        <v>12</v>
      </c>
      <c r="C26" s="209">
        <v>568</v>
      </c>
      <c r="D26" s="225"/>
      <c r="E26" s="251">
        <v>6693.51</v>
      </c>
      <c r="F26" s="251"/>
      <c r="G26" s="251">
        <v>548.21</v>
      </c>
      <c r="H26" s="251"/>
      <c r="I26" s="251">
        <v>67.989999999999995</v>
      </c>
      <c r="J26" s="251"/>
      <c r="K26" s="251">
        <v>0</v>
      </c>
      <c r="L26" s="224"/>
      <c r="M26" s="224">
        <f t="shared" si="0"/>
        <v>7309.71</v>
      </c>
    </row>
    <row r="27" spans="1:13" x14ac:dyDescent="0.2">
      <c r="A27" s="154">
        <v>13</v>
      </c>
      <c r="C27" s="209">
        <v>590</v>
      </c>
      <c r="D27" s="225"/>
      <c r="E27" s="251">
        <v>84496.8</v>
      </c>
      <c r="F27" s="251"/>
      <c r="G27" s="251">
        <v>0</v>
      </c>
      <c r="H27" s="251"/>
      <c r="I27" s="251">
        <v>0</v>
      </c>
      <c r="J27" s="251"/>
      <c r="K27" s="251">
        <v>0</v>
      </c>
      <c r="L27" s="224"/>
      <c r="M27" s="224">
        <f t="shared" si="0"/>
        <v>84496.8</v>
      </c>
    </row>
    <row r="28" spans="1:13" x14ac:dyDescent="0.2">
      <c r="A28" s="154">
        <v>14</v>
      </c>
      <c r="C28" s="215" t="s">
        <v>20</v>
      </c>
      <c r="D28" s="226"/>
      <c r="E28" s="252">
        <f>SUM(E15:E27)</f>
        <v>57136011.049999982</v>
      </c>
      <c r="F28" s="253"/>
      <c r="G28" s="252">
        <f>SUM(G15:G27)</f>
        <v>5907742.6400000006</v>
      </c>
      <c r="H28" s="253"/>
      <c r="I28" s="252">
        <f>SUM(I15:I27)</f>
        <v>549526.44999999995</v>
      </c>
      <c r="J28" s="253"/>
      <c r="K28" s="252">
        <f>SUM(K15:K27)</f>
        <v>0</v>
      </c>
      <c r="L28" s="228"/>
      <c r="M28" s="227">
        <f>SUM(M15:M27)</f>
        <v>63593280.139999993</v>
      </c>
    </row>
    <row r="29" spans="1:13" x14ac:dyDescent="0.2">
      <c r="A29" s="154">
        <v>15</v>
      </c>
      <c r="C29" s="215" t="s">
        <v>162</v>
      </c>
      <c r="D29" s="226"/>
      <c r="E29" s="254">
        <f>+E28/$M28</f>
        <v>0.89845988324891568</v>
      </c>
      <c r="F29" s="255"/>
      <c r="G29" s="254">
        <f>+G28/$M28</f>
        <v>9.2898850743257183E-2</v>
      </c>
      <c r="H29" s="255"/>
      <c r="I29" s="254">
        <f>+I28/$M28</f>
        <v>8.6412660078269716E-3</v>
      </c>
      <c r="J29" s="255"/>
      <c r="K29" s="254">
        <f>+K28/$M28</f>
        <v>0</v>
      </c>
      <c r="L29" s="230"/>
      <c r="M29" s="229">
        <f t="shared" si="0"/>
        <v>0.99999999999999989</v>
      </c>
    </row>
    <row r="30" spans="1:13" x14ac:dyDescent="0.2">
      <c r="C30" s="209"/>
      <c r="D30" s="210"/>
      <c r="E30" s="251"/>
      <c r="F30" s="251"/>
      <c r="G30" s="251"/>
      <c r="H30" s="251"/>
      <c r="I30" s="251"/>
      <c r="J30" s="251"/>
      <c r="K30" s="251"/>
      <c r="L30" s="224"/>
      <c r="M30" s="224"/>
    </row>
    <row r="31" spans="1:13" x14ac:dyDescent="0.2">
      <c r="A31" s="223" t="s">
        <v>190</v>
      </c>
      <c r="C31" s="209"/>
      <c r="D31" s="210"/>
      <c r="E31" s="251"/>
      <c r="F31" s="251"/>
      <c r="G31" s="251"/>
      <c r="H31" s="251"/>
      <c r="I31" s="251"/>
      <c r="J31" s="251"/>
      <c r="K31" s="251"/>
      <c r="L31" s="224"/>
      <c r="M31" s="224"/>
    </row>
    <row r="32" spans="1:13" x14ac:dyDescent="0.2">
      <c r="A32" s="154">
        <v>16</v>
      </c>
      <c r="C32" s="209">
        <v>840</v>
      </c>
      <c r="D32" s="210"/>
      <c r="E32" s="251">
        <v>667590.76</v>
      </c>
      <c r="F32" s="251"/>
      <c r="G32" s="251">
        <v>70543.009999999995</v>
      </c>
      <c r="H32" s="251"/>
      <c r="I32" s="251">
        <v>119738.67</v>
      </c>
      <c r="J32" s="251"/>
      <c r="K32" s="251">
        <v>4514.7299999999996</v>
      </c>
      <c r="L32" s="224"/>
      <c r="M32" s="224">
        <f>SUM(E32:K32)</f>
        <v>862387.17</v>
      </c>
    </row>
    <row r="33" spans="1:13" x14ac:dyDescent="0.2">
      <c r="A33" s="154">
        <v>17</v>
      </c>
      <c r="C33" s="209">
        <v>843</v>
      </c>
      <c r="D33" s="210"/>
      <c r="E33" s="251">
        <v>4350.1400000000003</v>
      </c>
      <c r="F33" s="251"/>
      <c r="G33" s="251">
        <v>459.77</v>
      </c>
      <c r="H33" s="251"/>
      <c r="I33" s="251">
        <v>780.41</v>
      </c>
      <c r="J33" s="251"/>
      <c r="K33" s="251">
        <v>29.42</v>
      </c>
      <c r="L33" s="224"/>
      <c r="M33" s="224">
        <f>SUM(E33:K33)</f>
        <v>5619.74</v>
      </c>
    </row>
    <row r="34" spans="1:13" x14ac:dyDescent="0.2">
      <c r="A34" s="154">
        <v>18</v>
      </c>
      <c r="C34" s="209">
        <v>870</v>
      </c>
      <c r="D34" s="210"/>
      <c r="E34" s="251">
        <v>5248510.45</v>
      </c>
      <c r="F34" s="251"/>
      <c r="G34" s="251">
        <v>742390.57</v>
      </c>
      <c r="H34" s="251"/>
      <c r="I34" s="251">
        <v>985268.54</v>
      </c>
      <c r="J34" s="251"/>
      <c r="K34" s="251">
        <v>37657.660000000003</v>
      </c>
      <c r="L34" s="224"/>
      <c r="M34" s="224">
        <f>SUM(E34:K34)</f>
        <v>7013827.2200000007</v>
      </c>
    </row>
    <row r="35" spans="1:13" x14ac:dyDescent="0.2">
      <c r="A35" s="154">
        <v>19</v>
      </c>
      <c r="C35" s="209">
        <v>885</v>
      </c>
      <c r="D35" s="210"/>
      <c r="E35" s="251">
        <v>38.79</v>
      </c>
      <c r="F35" s="251"/>
      <c r="G35" s="251">
        <v>0</v>
      </c>
      <c r="H35" s="251"/>
      <c r="I35" s="251">
        <v>0</v>
      </c>
      <c r="J35" s="251"/>
      <c r="K35" s="251">
        <v>0</v>
      </c>
      <c r="L35" s="224"/>
      <c r="M35" s="224">
        <f>SUM(E35:K35)</f>
        <v>38.79</v>
      </c>
    </row>
    <row r="36" spans="1:13" x14ac:dyDescent="0.2">
      <c r="A36" s="154">
        <v>20</v>
      </c>
      <c r="C36" s="209">
        <v>901</v>
      </c>
      <c r="D36" s="210"/>
      <c r="E36" s="251">
        <v>1674192.16</v>
      </c>
      <c r="F36" s="251"/>
      <c r="G36" s="251">
        <v>170037.8</v>
      </c>
      <c r="H36" s="251"/>
      <c r="I36" s="251">
        <v>289699.28000000003</v>
      </c>
      <c r="J36" s="251"/>
      <c r="K36" s="251">
        <v>9205.7999999999993</v>
      </c>
      <c r="L36" s="224"/>
      <c r="M36" s="224">
        <f>SUM(E36:K36)</f>
        <v>2143135.04</v>
      </c>
    </row>
    <row r="37" spans="1:13" x14ac:dyDescent="0.2">
      <c r="A37" s="154">
        <v>21</v>
      </c>
      <c r="C37" s="215" t="s">
        <v>20</v>
      </c>
      <c r="D37" s="226"/>
      <c r="E37" s="227">
        <f>SUM(E32:E36)</f>
        <v>7594682.3000000007</v>
      </c>
      <c r="F37" s="228"/>
      <c r="G37" s="227">
        <f>SUM(G32:G36)</f>
        <v>983431.14999999991</v>
      </c>
      <c r="H37" s="228"/>
      <c r="I37" s="227">
        <f>SUM(I32:I36)</f>
        <v>1395486.9000000001</v>
      </c>
      <c r="J37" s="228"/>
      <c r="K37" s="227">
        <f>SUM(K32:K36)</f>
        <v>51407.61</v>
      </c>
      <c r="L37" s="228"/>
      <c r="M37" s="227">
        <f>SUM(M32:M36)</f>
        <v>10025007.960000001</v>
      </c>
    </row>
    <row r="38" spans="1:13" x14ac:dyDescent="0.2">
      <c r="A38" s="154">
        <v>22</v>
      </c>
      <c r="C38" s="215" t="s">
        <v>162</v>
      </c>
      <c r="D38" s="226"/>
      <c r="E38" s="229">
        <f>+E37/$M37</f>
        <v>0.75757369273949182</v>
      </c>
      <c r="F38" s="230"/>
      <c r="G38" s="229">
        <f>+G37/$M37</f>
        <v>9.8097792433074524E-2</v>
      </c>
      <c r="H38" s="230"/>
      <c r="I38" s="229">
        <f>+I37/$M37</f>
        <v>0.13920057775196021</v>
      </c>
      <c r="J38" s="230"/>
      <c r="K38" s="229">
        <f>+K37/$M37</f>
        <v>5.1279370754734044E-3</v>
      </c>
      <c r="L38" s="230"/>
      <c r="M38" s="229">
        <f>SUM(E38:K38)</f>
        <v>0.99999999999999989</v>
      </c>
    </row>
    <row r="41" spans="1:13" x14ac:dyDescent="0.2">
      <c r="C41" s="223" t="s">
        <v>191</v>
      </c>
    </row>
    <row r="46" spans="1:13" x14ac:dyDescent="0.2">
      <c r="A46" s="210"/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</row>
    <row r="47" spans="1:13" x14ac:dyDescent="0.2">
      <c r="A47" s="210"/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</row>
    <row r="48" spans="1:13" x14ac:dyDescent="0.2">
      <c r="A48" s="210"/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</row>
    <row r="175" spans="1:13" x14ac:dyDescent="0.2">
      <c r="A175" s="221"/>
      <c r="B175" s="217"/>
      <c r="C175" s="218"/>
      <c r="D175" s="222"/>
      <c r="E175" s="220"/>
      <c r="F175" s="220"/>
      <c r="G175" s="220"/>
      <c r="H175" s="220"/>
      <c r="I175" s="220"/>
      <c r="J175" s="220"/>
      <c r="K175" s="220"/>
      <c r="L175" s="220"/>
      <c r="M175" s="220"/>
    </row>
  </sheetData>
  <mergeCells count="7">
    <mergeCell ref="A10:M10"/>
    <mergeCell ref="A3:M3"/>
    <mergeCell ref="A4:M4"/>
    <mergeCell ref="A5:M5"/>
    <mergeCell ref="A6:M6"/>
    <mergeCell ref="A7:M7"/>
    <mergeCell ref="A8:M8"/>
  </mergeCells>
  <printOptions horizontalCentered="1"/>
  <pageMargins left="0.75" right="0.75" top="1" bottom="1" header="0.25" footer="0.5"/>
  <pageSetup scale="95" orientation="portrait" horizontalDpi="300" r:id="rId1"/>
  <headerFooter alignWithMargins="0">
    <oddHeader xml:space="preserve">&amp;RPage &amp;P of &amp;N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5"/>
  <sheetViews>
    <sheetView view="pageLayout" zoomScaleNormal="100" workbookViewId="0"/>
  </sheetViews>
  <sheetFormatPr defaultRowHeight="12.75" x14ac:dyDescent="0.2"/>
  <cols>
    <col min="1" max="1" width="5.28515625" style="15" customWidth="1"/>
    <col min="2" max="2" width="1.85546875" style="15" customWidth="1"/>
    <col min="3" max="3" width="11.28515625" style="15" customWidth="1"/>
    <col min="4" max="4" width="1.85546875" style="15" customWidth="1"/>
    <col min="5" max="5" width="9" style="15" customWidth="1"/>
    <col min="6" max="6" width="1.85546875" style="15" customWidth="1"/>
    <col min="7" max="7" width="12.42578125" style="15" customWidth="1"/>
    <col min="8" max="8" width="1.85546875" style="15" customWidth="1"/>
    <col min="9" max="9" width="9" style="15" customWidth="1"/>
    <col min="10" max="10" width="1.85546875" style="15" customWidth="1"/>
    <col min="11" max="11" width="12.42578125" style="15" customWidth="1"/>
    <col min="12" max="12" width="1.85546875" style="15" customWidth="1"/>
    <col min="13" max="13" width="11.28515625" style="15" customWidth="1"/>
    <col min="14" max="256" width="9.140625" style="15"/>
    <col min="257" max="257" width="4.7109375" style="15" customWidth="1"/>
    <col min="258" max="258" width="2.7109375" style="15" customWidth="1"/>
    <col min="259" max="259" width="25.7109375" style="15" customWidth="1"/>
    <col min="260" max="260" width="2.7109375" style="15" customWidth="1"/>
    <col min="261" max="261" width="15.7109375" style="15" customWidth="1"/>
    <col min="262" max="262" width="2.7109375" style="15" customWidth="1"/>
    <col min="263" max="263" width="15.7109375" style="15" customWidth="1"/>
    <col min="264" max="512" width="9.140625" style="15"/>
    <col min="513" max="513" width="4.7109375" style="15" customWidth="1"/>
    <col min="514" max="514" width="2.7109375" style="15" customWidth="1"/>
    <col min="515" max="515" width="25.7109375" style="15" customWidth="1"/>
    <col min="516" max="516" width="2.7109375" style="15" customWidth="1"/>
    <col min="517" max="517" width="15.7109375" style="15" customWidth="1"/>
    <col min="518" max="518" width="2.7109375" style="15" customWidth="1"/>
    <col min="519" max="519" width="15.7109375" style="15" customWidth="1"/>
    <col min="520" max="768" width="9.140625" style="15"/>
    <col min="769" max="769" width="4.7109375" style="15" customWidth="1"/>
    <col min="770" max="770" width="2.7109375" style="15" customWidth="1"/>
    <col min="771" max="771" width="25.7109375" style="15" customWidth="1"/>
    <col min="772" max="772" width="2.7109375" style="15" customWidth="1"/>
    <col min="773" max="773" width="15.7109375" style="15" customWidth="1"/>
    <col min="774" max="774" width="2.7109375" style="15" customWidth="1"/>
    <col min="775" max="775" width="15.7109375" style="15" customWidth="1"/>
    <col min="776" max="1024" width="9.140625" style="15"/>
    <col min="1025" max="1025" width="4.7109375" style="15" customWidth="1"/>
    <col min="1026" max="1026" width="2.7109375" style="15" customWidth="1"/>
    <col min="1027" max="1027" width="25.7109375" style="15" customWidth="1"/>
    <col min="1028" max="1028" width="2.7109375" style="15" customWidth="1"/>
    <col min="1029" max="1029" width="15.7109375" style="15" customWidth="1"/>
    <col min="1030" max="1030" width="2.7109375" style="15" customWidth="1"/>
    <col min="1031" max="1031" width="15.7109375" style="15" customWidth="1"/>
    <col min="1032" max="1280" width="9.140625" style="15"/>
    <col min="1281" max="1281" width="4.7109375" style="15" customWidth="1"/>
    <col min="1282" max="1282" width="2.7109375" style="15" customWidth="1"/>
    <col min="1283" max="1283" width="25.7109375" style="15" customWidth="1"/>
    <col min="1284" max="1284" width="2.7109375" style="15" customWidth="1"/>
    <col min="1285" max="1285" width="15.7109375" style="15" customWidth="1"/>
    <col min="1286" max="1286" width="2.7109375" style="15" customWidth="1"/>
    <col min="1287" max="1287" width="15.7109375" style="15" customWidth="1"/>
    <col min="1288" max="1536" width="9.140625" style="15"/>
    <col min="1537" max="1537" width="4.7109375" style="15" customWidth="1"/>
    <col min="1538" max="1538" width="2.7109375" style="15" customWidth="1"/>
    <col min="1539" max="1539" width="25.7109375" style="15" customWidth="1"/>
    <col min="1540" max="1540" width="2.7109375" style="15" customWidth="1"/>
    <col min="1541" max="1541" width="15.7109375" style="15" customWidth="1"/>
    <col min="1542" max="1542" width="2.7109375" style="15" customWidth="1"/>
    <col min="1543" max="1543" width="15.7109375" style="15" customWidth="1"/>
    <col min="1544" max="1792" width="9.140625" style="15"/>
    <col min="1793" max="1793" width="4.7109375" style="15" customWidth="1"/>
    <col min="1794" max="1794" width="2.7109375" style="15" customWidth="1"/>
    <col min="1795" max="1795" width="25.7109375" style="15" customWidth="1"/>
    <col min="1796" max="1796" width="2.7109375" style="15" customWidth="1"/>
    <col min="1797" max="1797" width="15.7109375" style="15" customWidth="1"/>
    <col min="1798" max="1798" width="2.7109375" style="15" customWidth="1"/>
    <col min="1799" max="1799" width="15.7109375" style="15" customWidth="1"/>
    <col min="1800" max="2048" width="9.140625" style="15"/>
    <col min="2049" max="2049" width="4.7109375" style="15" customWidth="1"/>
    <col min="2050" max="2050" width="2.7109375" style="15" customWidth="1"/>
    <col min="2051" max="2051" width="25.7109375" style="15" customWidth="1"/>
    <col min="2052" max="2052" width="2.7109375" style="15" customWidth="1"/>
    <col min="2053" max="2053" width="15.7109375" style="15" customWidth="1"/>
    <col min="2054" max="2054" width="2.7109375" style="15" customWidth="1"/>
    <col min="2055" max="2055" width="15.7109375" style="15" customWidth="1"/>
    <col min="2056" max="2304" width="9.140625" style="15"/>
    <col min="2305" max="2305" width="4.7109375" style="15" customWidth="1"/>
    <col min="2306" max="2306" width="2.7109375" style="15" customWidth="1"/>
    <col min="2307" max="2307" width="25.7109375" style="15" customWidth="1"/>
    <col min="2308" max="2308" width="2.7109375" style="15" customWidth="1"/>
    <col min="2309" max="2309" width="15.7109375" style="15" customWidth="1"/>
    <col min="2310" max="2310" width="2.7109375" style="15" customWidth="1"/>
    <col min="2311" max="2311" width="15.7109375" style="15" customWidth="1"/>
    <col min="2312" max="2560" width="9.140625" style="15"/>
    <col min="2561" max="2561" width="4.7109375" style="15" customWidth="1"/>
    <col min="2562" max="2562" width="2.7109375" style="15" customWidth="1"/>
    <col min="2563" max="2563" width="25.7109375" style="15" customWidth="1"/>
    <col min="2564" max="2564" width="2.7109375" style="15" customWidth="1"/>
    <col min="2565" max="2565" width="15.7109375" style="15" customWidth="1"/>
    <col min="2566" max="2566" width="2.7109375" style="15" customWidth="1"/>
    <col min="2567" max="2567" width="15.7109375" style="15" customWidth="1"/>
    <col min="2568" max="2816" width="9.140625" style="15"/>
    <col min="2817" max="2817" width="4.7109375" style="15" customWidth="1"/>
    <col min="2818" max="2818" width="2.7109375" style="15" customWidth="1"/>
    <col min="2819" max="2819" width="25.7109375" style="15" customWidth="1"/>
    <col min="2820" max="2820" width="2.7109375" style="15" customWidth="1"/>
    <col min="2821" max="2821" width="15.7109375" style="15" customWidth="1"/>
    <col min="2822" max="2822" width="2.7109375" style="15" customWidth="1"/>
    <col min="2823" max="2823" width="15.7109375" style="15" customWidth="1"/>
    <col min="2824" max="3072" width="9.140625" style="15"/>
    <col min="3073" max="3073" width="4.7109375" style="15" customWidth="1"/>
    <col min="3074" max="3074" width="2.7109375" style="15" customWidth="1"/>
    <col min="3075" max="3075" width="25.7109375" style="15" customWidth="1"/>
    <col min="3076" max="3076" width="2.7109375" style="15" customWidth="1"/>
    <col min="3077" max="3077" width="15.7109375" style="15" customWidth="1"/>
    <col min="3078" max="3078" width="2.7109375" style="15" customWidth="1"/>
    <col min="3079" max="3079" width="15.7109375" style="15" customWidth="1"/>
    <col min="3080" max="3328" width="9.140625" style="15"/>
    <col min="3329" max="3329" width="4.7109375" style="15" customWidth="1"/>
    <col min="3330" max="3330" width="2.7109375" style="15" customWidth="1"/>
    <col min="3331" max="3331" width="25.7109375" style="15" customWidth="1"/>
    <col min="3332" max="3332" width="2.7109375" style="15" customWidth="1"/>
    <col min="3333" max="3333" width="15.7109375" style="15" customWidth="1"/>
    <col min="3334" max="3334" width="2.7109375" style="15" customWidth="1"/>
    <col min="3335" max="3335" width="15.7109375" style="15" customWidth="1"/>
    <col min="3336" max="3584" width="9.140625" style="15"/>
    <col min="3585" max="3585" width="4.7109375" style="15" customWidth="1"/>
    <col min="3586" max="3586" width="2.7109375" style="15" customWidth="1"/>
    <col min="3587" max="3587" width="25.7109375" style="15" customWidth="1"/>
    <col min="3588" max="3588" width="2.7109375" style="15" customWidth="1"/>
    <col min="3589" max="3589" width="15.7109375" style="15" customWidth="1"/>
    <col min="3590" max="3590" width="2.7109375" style="15" customWidth="1"/>
    <col min="3591" max="3591" width="15.7109375" style="15" customWidth="1"/>
    <col min="3592" max="3840" width="9.140625" style="15"/>
    <col min="3841" max="3841" width="4.7109375" style="15" customWidth="1"/>
    <col min="3842" max="3842" width="2.7109375" style="15" customWidth="1"/>
    <col min="3843" max="3843" width="25.7109375" style="15" customWidth="1"/>
    <col min="3844" max="3844" width="2.7109375" style="15" customWidth="1"/>
    <col min="3845" max="3845" width="15.7109375" style="15" customWidth="1"/>
    <col min="3846" max="3846" width="2.7109375" style="15" customWidth="1"/>
    <col min="3847" max="3847" width="15.7109375" style="15" customWidth="1"/>
    <col min="3848" max="4096" width="9.140625" style="15"/>
    <col min="4097" max="4097" width="4.7109375" style="15" customWidth="1"/>
    <col min="4098" max="4098" width="2.7109375" style="15" customWidth="1"/>
    <col min="4099" max="4099" width="25.7109375" style="15" customWidth="1"/>
    <col min="4100" max="4100" width="2.7109375" style="15" customWidth="1"/>
    <col min="4101" max="4101" width="15.7109375" style="15" customWidth="1"/>
    <col min="4102" max="4102" width="2.7109375" style="15" customWidth="1"/>
    <col min="4103" max="4103" width="15.7109375" style="15" customWidth="1"/>
    <col min="4104" max="4352" width="9.140625" style="15"/>
    <col min="4353" max="4353" width="4.7109375" style="15" customWidth="1"/>
    <col min="4354" max="4354" width="2.7109375" style="15" customWidth="1"/>
    <col min="4355" max="4355" width="25.7109375" style="15" customWidth="1"/>
    <col min="4356" max="4356" width="2.7109375" style="15" customWidth="1"/>
    <col min="4357" max="4357" width="15.7109375" style="15" customWidth="1"/>
    <col min="4358" max="4358" width="2.7109375" style="15" customWidth="1"/>
    <col min="4359" max="4359" width="15.7109375" style="15" customWidth="1"/>
    <col min="4360" max="4608" width="9.140625" style="15"/>
    <col min="4609" max="4609" width="4.7109375" style="15" customWidth="1"/>
    <col min="4610" max="4610" width="2.7109375" style="15" customWidth="1"/>
    <col min="4611" max="4611" width="25.7109375" style="15" customWidth="1"/>
    <col min="4612" max="4612" width="2.7109375" style="15" customWidth="1"/>
    <col min="4613" max="4613" width="15.7109375" style="15" customWidth="1"/>
    <col min="4614" max="4614" width="2.7109375" style="15" customWidth="1"/>
    <col min="4615" max="4615" width="15.7109375" style="15" customWidth="1"/>
    <col min="4616" max="4864" width="9.140625" style="15"/>
    <col min="4865" max="4865" width="4.7109375" style="15" customWidth="1"/>
    <col min="4866" max="4866" width="2.7109375" style="15" customWidth="1"/>
    <col min="4867" max="4867" width="25.7109375" style="15" customWidth="1"/>
    <col min="4868" max="4868" width="2.7109375" style="15" customWidth="1"/>
    <col min="4869" max="4869" width="15.7109375" style="15" customWidth="1"/>
    <col min="4870" max="4870" width="2.7109375" style="15" customWidth="1"/>
    <col min="4871" max="4871" width="15.7109375" style="15" customWidth="1"/>
    <col min="4872" max="5120" width="9.140625" style="15"/>
    <col min="5121" max="5121" width="4.7109375" style="15" customWidth="1"/>
    <col min="5122" max="5122" width="2.7109375" style="15" customWidth="1"/>
    <col min="5123" max="5123" width="25.7109375" style="15" customWidth="1"/>
    <col min="5124" max="5124" width="2.7109375" style="15" customWidth="1"/>
    <col min="5125" max="5125" width="15.7109375" style="15" customWidth="1"/>
    <col min="5126" max="5126" width="2.7109375" style="15" customWidth="1"/>
    <col min="5127" max="5127" width="15.7109375" style="15" customWidth="1"/>
    <col min="5128" max="5376" width="9.140625" style="15"/>
    <col min="5377" max="5377" width="4.7109375" style="15" customWidth="1"/>
    <col min="5378" max="5378" width="2.7109375" style="15" customWidth="1"/>
    <col min="5379" max="5379" width="25.7109375" style="15" customWidth="1"/>
    <col min="5380" max="5380" width="2.7109375" style="15" customWidth="1"/>
    <col min="5381" max="5381" width="15.7109375" style="15" customWidth="1"/>
    <col min="5382" max="5382" width="2.7109375" style="15" customWidth="1"/>
    <col min="5383" max="5383" width="15.7109375" style="15" customWidth="1"/>
    <col min="5384" max="5632" width="9.140625" style="15"/>
    <col min="5633" max="5633" width="4.7109375" style="15" customWidth="1"/>
    <col min="5634" max="5634" width="2.7109375" style="15" customWidth="1"/>
    <col min="5635" max="5635" width="25.7109375" style="15" customWidth="1"/>
    <col min="5636" max="5636" width="2.7109375" style="15" customWidth="1"/>
    <col min="5637" max="5637" width="15.7109375" style="15" customWidth="1"/>
    <col min="5638" max="5638" width="2.7109375" style="15" customWidth="1"/>
    <col min="5639" max="5639" width="15.7109375" style="15" customWidth="1"/>
    <col min="5640" max="5888" width="9.140625" style="15"/>
    <col min="5889" max="5889" width="4.7109375" style="15" customWidth="1"/>
    <col min="5890" max="5890" width="2.7109375" style="15" customWidth="1"/>
    <col min="5891" max="5891" width="25.7109375" style="15" customWidth="1"/>
    <col min="5892" max="5892" width="2.7109375" style="15" customWidth="1"/>
    <col min="5893" max="5893" width="15.7109375" style="15" customWidth="1"/>
    <col min="5894" max="5894" width="2.7109375" style="15" customWidth="1"/>
    <col min="5895" max="5895" width="15.7109375" style="15" customWidth="1"/>
    <col min="5896" max="6144" width="9.140625" style="15"/>
    <col min="6145" max="6145" width="4.7109375" style="15" customWidth="1"/>
    <col min="6146" max="6146" width="2.7109375" style="15" customWidth="1"/>
    <col min="6147" max="6147" width="25.7109375" style="15" customWidth="1"/>
    <col min="6148" max="6148" width="2.7109375" style="15" customWidth="1"/>
    <col min="6149" max="6149" width="15.7109375" style="15" customWidth="1"/>
    <col min="6150" max="6150" width="2.7109375" style="15" customWidth="1"/>
    <col min="6151" max="6151" width="15.7109375" style="15" customWidth="1"/>
    <col min="6152" max="6400" width="9.140625" style="15"/>
    <col min="6401" max="6401" width="4.7109375" style="15" customWidth="1"/>
    <col min="6402" max="6402" width="2.7109375" style="15" customWidth="1"/>
    <col min="6403" max="6403" width="25.7109375" style="15" customWidth="1"/>
    <col min="6404" max="6404" width="2.7109375" style="15" customWidth="1"/>
    <col min="6405" max="6405" width="15.7109375" style="15" customWidth="1"/>
    <col min="6406" max="6406" width="2.7109375" style="15" customWidth="1"/>
    <col min="6407" max="6407" width="15.7109375" style="15" customWidth="1"/>
    <col min="6408" max="6656" width="9.140625" style="15"/>
    <col min="6657" max="6657" width="4.7109375" style="15" customWidth="1"/>
    <col min="6658" max="6658" width="2.7109375" style="15" customWidth="1"/>
    <col min="6659" max="6659" width="25.7109375" style="15" customWidth="1"/>
    <col min="6660" max="6660" width="2.7109375" style="15" customWidth="1"/>
    <col min="6661" max="6661" width="15.7109375" style="15" customWidth="1"/>
    <col min="6662" max="6662" width="2.7109375" style="15" customWidth="1"/>
    <col min="6663" max="6663" width="15.7109375" style="15" customWidth="1"/>
    <col min="6664" max="6912" width="9.140625" style="15"/>
    <col min="6913" max="6913" width="4.7109375" style="15" customWidth="1"/>
    <col min="6914" max="6914" width="2.7109375" style="15" customWidth="1"/>
    <col min="6915" max="6915" width="25.7109375" style="15" customWidth="1"/>
    <col min="6916" max="6916" width="2.7109375" style="15" customWidth="1"/>
    <col min="6917" max="6917" width="15.7109375" style="15" customWidth="1"/>
    <col min="6918" max="6918" width="2.7109375" style="15" customWidth="1"/>
    <col min="6919" max="6919" width="15.7109375" style="15" customWidth="1"/>
    <col min="6920" max="7168" width="9.140625" style="15"/>
    <col min="7169" max="7169" width="4.7109375" style="15" customWidth="1"/>
    <col min="7170" max="7170" width="2.7109375" style="15" customWidth="1"/>
    <col min="7171" max="7171" width="25.7109375" style="15" customWidth="1"/>
    <col min="7172" max="7172" width="2.7109375" style="15" customWidth="1"/>
    <col min="7173" max="7173" width="15.7109375" style="15" customWidth="1"/>
    <col min="7174" max="7174" width="2.7109375" style="15" customWidth="1"/>
    <col min="7175" max="7175" width="15.7109375" style="15" customWidth="1"/>
    <col min="7176" max="7424" width="9.140625" style="15"/>
    <col min="7425" max="7425" width="4.7109375" style="15" customWidth="1"/>
    <col min="7426" max="7426" width="2.7109375" style="15" customWidth="1"/>
    <col min="7427" max="7427" width="25.7109375" style="15" customWidth="1"/>
    <col min="7428" max="7428" width="2.7109375" style="15" customWidth="1"/>
    <col min="7429" max="7429" width="15.7109375" style="15" customWidth="1"/>
    <col min="7430" max="7430" width="2.7109375" style="15" customWidth="1"/>
    <col min="7431" max="7431" width="15.7109375" style="15" customWidth="1"/>
    <col min="7432" max="7680" width="9.140625" style="15"/>
    <col min="7681" max="7681" width="4.7109375" style="15" customWidth="1"/>
    <col min="7682" max="7682" width="2.7109375" style="15" customWidth="1"/>
    <col min="7683" max="7683" width="25.7109375" style="15" customWidth="1"/>
    <col min="7684" max="7684" width="2.7109375" style="15" customWidth="1"/>
    <col min="7685" max="7685" width="15.7109375" style="15" customWidth="1"/>
    <col min="7686" max="7686" width="2.7109375" style="15" customWidth="1"/>
    <col min="7687" max="7687" width="15.7109375" style="15" customWidth="1"/>
    <col min="7688" max="7936" width="9.140625" style="15"/>
    <col min="7937" max="7937" width="4.7109375" style="15" customWidth="1"/>
    <col min="7938" max="7938" width="2.7109375" style="15" customWidth="1"/>
    <col min="7939" max="7939" width="25.7109375" style="15" customWidth="1"/>
    <col min="7940" max="7940" width="2.7109375" style="15" customWidth="1"/>
    <col min="7941" max="7941" width="15.7109375" style="15" customWidth="1"/>
    <col min="7942" max="7942" width="2.7109375" style="15" customWidth="1"/>
    <col min="7943" max="7943" width="15.7109375" style="15" customWidth="1"/>
    <col min="7944" max="8192" width="9.140625" style="15"/>
    <col min="8193" max="8193" width="4.7109375" style="15" customWidth="1"/>
    <col min="8194" max="8194" width="2.7109375" style="15" customWidth="1"/>
    <col min="8195" max="8195" width="25.7109375" style="15" customWidth="1"/>
    <col min="8196" max="8196" width="2.7109375" style="15" customWidth="1"/>
    <col min="8197" max="8197" width="15.7109375" style="15" customWidth="1"/>
    <col min="8198" max="8198" width="2.7109375" style="15" customWidth="1"/>
    <col min="8199" max="8199" width="15.7109375" style="15" customWidth="1"/>
    <col min="8200" max="8448" width="9.140625" style="15"/>
    <col min="8449" max="8449" width="4.7109375" style="15" customWidth="1"/>
    <col min="8450" max="8450" width="2.7109375" style="15" customWidth="1"/>
    <col min="8451" max="8451" width="25.7109375" style="15" customWidth="1"/>
    <col min="8452" max="8452" width="2.7109375" style="15" customWidth="1"/>
    <col min="8453" max="8453" width="15.7109375" style="15" customWidth="1"/>
    <col min="8454" max="8454" width="2.7109375" style="15" customWidth="1"/>
    <col min="8455" max="8455" width="15.7109375" style="15" customWidth="1"/>
    <col min="8456" max="8704" width="9.140625" style="15"/>
    <col min="8705" max="8705" width="4.7109375" style="15" customWidth="1"/>
    <col min="8706" max="8706" width="2.7109375" style="15" customWidth="1"/>
    <col min="8707" max="8707" width="25.7109375" style="15" customWidth="1"/>
    <col min="8708" max="8708" width="2.7109375" style="15" customWidth="1"/>
    <col min="8709" max="8709" width="15.7109375" style="15" customWidth="1"/>
    <col min="8710" max="8710" width="2.7109375" style="15" customWidth="1"/>
    <col min="8711" max="8711" width="15.7109375" style="15" customWidth="1"/>
    <col min="8712" max="8960" width="9.140625" style="15"/>
    <col min="8961" max="8961" width="4.7109375" style="15" customWidth="1"/>
    <col min="8962" max="8962" width="2.7109375" style="15" customWidth="1"/>
    <col min="8963" max="8963" width="25.7109375" style="15" customWidth="1"/>
    <col min="8964" max="8964" width="2.7109375" style="15" customWidth="1"/>
    <col min="8965" max="8965" width="15.7109375" style="15" customWidth="1"/>
    <col min="8966" max="8966" width="2.7109375" style="15" customWidth="1"/>
    <col min="8967" max="8967" width="15.7109375" style="15" customWidth="1"/>
    <col min="8968" max="9216" width="9.140625" style="15"/>
    <col min="9217" max="9217" width="4.7109375" style="15" customWidth="1"/>
    <col min="9218" max="9218" width="2.7109375" style="15" customWidth="1"/>
    <col min="9219" max="9219" width="25.7109375" style="15" customWidth="1"/>
    <col min="9220" max="9220" width="2.7109375" style="15" customWidth="1"/>
    <col min="9221" max="9221" width="15.7109375" style="15" customWidth="1"/>
    <col min="9222" max="9222" width="2.7109375" style="15" customWidth="1"/>
    <col min="9223" max="9223" width="15.7109375" style="15" customWidth="1"/>
    <col min="9224" max="9472" width="9.140625" style="15"/>
    <col min="9473" max="9473" width="4.7109375" style="15" customWidth="1"/>
    <col min="9474" max="9474" width="2.7109375" style="15" customWidth="1"/>
    <col min="9475" max="9475" width="25.7109375" style="15" customWidth="1"/>
    <col min="9476" max="9476" width="2.7109375" style="15" customWidth="1"/>
    <col min="9477" max="9477" width="15.7109375" style="15" customWidth="1"/>
    <col min="9478" max="9478" width="2.7109375" style="15" customWidth="1"/>
    <col min="9479" max="9479" width="15.7109375" style="15" customWidth="1"/>
    <col min="9480" max="9728" width="9.140625" style="15"/>
    <col min="9729" max="9729" width="4.7109375" style="15" customWidth="1"/>
    <col min="9730" max="9730" width="2.7109375" style="15" customWidth="1"/>
    <col min="9731" max="9731" width="25.7109375" style="15" customWidth="1"/>
    <col min="9732" max="9732" width="2.7109375" style="15" customWidth="1"/>
    <col min="9733" max="9733" width="15.7109375" style="15" customWidth="1"/>
    <col min="9734" max="9734" width="2.7109375" style="15" customWidth="1"/>
    <col min="9735" max="9735" width="15.7109375" style="15" customWidth="1"/>
    <col min="9736" max="9984" width="9.140625" style="15"/>
    <col min="9985" max="9985" width="4.7109375" style="15" customWidth="1"/>
    <col min="9986" max="9986" width="2.7109375" style="15" customWidth="1"/>
    <col min="9987" max="9987" width="25.7109375" style="15" customWidth="1"/>
    <col min="9988" max="9988" width="2.7109375" style="15" customWidth="1"/>
    <col min="9989" max="9989" width="15.7109375" style="15" customWidth="1"/>
    <col min="9990" max="9990" width="2.7109375" style="15" customWidth="1"/>
    <col min="9991" max="9991" width="15.7109375" style="15" customWidth="1"/>
    <col min="9992" max="10240" width="9.140625" style="15"/>
    <col min="10241" max="10241" width="4.7109375" style="15" customWidth="1"/>
    <col min="10242" max="10242" width="2.7109375" style="15" customWidth="1"/>
    <col min="10243" max="10243" width="25.7109375" style="15" customWidth="1"/>
    <col min="10244" max="10244" width="2.7109375" style="15" customWidth="1"/>
    <col min="10245" max="10245" width="15.7109375" style="15" customWidth="1"/>
    <col min="10246" max="10246" width="2.7109375" style="15" customWidth="1"/>
    <col min="10247" max="10247" width="15.7109375" style="15" customWidth="1"/>
    <col min="10248" max="10496" width="9.140625" style="15"/>
    <col min="10497" max="10497" width="4.7109375" style="15" customWidth="1"/>
    <col min="10498" max="10498" width="2.7109375" style="15" customWidth="1"/>
    <col min="10499" max="10499" width="25.7109375" style="15" customWidth="1"/>
    <col min="10500" max="10500" width="2.7109375" style="15" customWidth="1"/>
    <col min="10501" max="10501" width="15.7109375" style="15" customWidth="1"/>
    <col min="10502" max="10502" width="2.7109375" style="15" customWidth="1"/>
    <col min="10503" max="10503" width="15.7109375" style="15" customWidth="1"/>
    <col min="10504" max="10752" width="9.140625" style="15"/>
    <col min="10753" max="10753" width="4.7109375" style="15" customWidth="1"/>
    <col min="10754" max="10754" width="2.7109375" style="15" customWidth="1"/>
    <col min="10755" max="10755" width="25.7109375" style="15" customWidth="1"/>
    <col min="10756" max="10756" width="2.7109375" style="15" customWidth="1"/>
    <col min="10757" max="10757" width="15.7109375" style="15" customWidth="1"/>
    <col min="10758" max="10758" width="2.7109375" style="15" customWidth="1"/>
    <col min="10759" max="10759" width="15.7109375" style="15" customWidth="1"/>
    <col min="10760" max="11008" width="9.140625" style="15"/>
    <col min="11009" max="11009" width="4.7109375" style="15" customWidth="1"/>
    <col min="11010" max="11010" width="2.7109375" style="15" customWidth="1"/>
    <col min="11011" max="11011" width="25.7109375" style="15" customWidth="1"/>
    <col min="11012" max="11012" width="2.7109375" style="15" customWidth="1"/>
    <col min="11013" max="11013" width="15.7109375" style="15" customWidth="1"/>
    <col min="11014" max="11014" width="2.7109375" style="15" customWidth="1"/>
    <col min="11015" max="11015" width="15.7109375" style="15" customWidth="1"/>
    <col min="11016" max="11264" width="9.140625" style="15"/>
    <col min="11265" max="11265" width="4.7109375" style="15" customWidth="1"/>
    <col min="11266" max="11266" width="2.7109375" style="15" customWidth="1"/>
    <col min="11267" max="11267" width="25.7109375" style="15" customWidth="1"/>
    <col min="11268" max="11268" width="2.7109375" style="15" customWidth="1"/>
    <col min="11269" max="11269" width="15.7109375" style="15" customWidth="1"/>
    <col min="11270" max="11270" width="2.7109375" style="15" customWidth="1"/>
    <col min="11271" max="11271" width="15.7109375" style="15" customWidth="1"/>
    <col min="11272" max="11520" width="9.140625" style="15"/>
    <col min="11521" max="11521" width="4.7109375" style="15" customWidth="1"/>
    <col min="11522" max="11522" width="2.7109375" style="15" customWidth="1"/>
    <col min="11523" max="11523" width="25.7109375" style="15" customWidth="1"/>
    <col min="11524" max="11524" width="2.7109375" style="15" customWidth="1"/>
    <col min="11525" max="11525" width="15.7109375" style="15" customWidth="1"/>
    <col min="11526" max="11526" width="2.7109375" style="15" customWidth="1"/>
    <col min="11527" max="11527" width="15.7109375" style="15" customWidth="1"/>
    <col min="11528" max="11776" width="9.140625" style="15"/>
    <col min="11777" max="11777" width="4.7109375" style="15" customWidth="1"/>
    <col min="11778" max="11778" width="2.7109375" style="15" customWidth="1"/>
    <col min="11779" max="11779" width="25.7109375" style="15" customWidth="1"/>
    <col min="11780" max="11780" width="2.7109375" style="15" customWidth="1"/>
    <col min="11781" max="11781" width="15.7109375" style="15" customWidth="1"/>
    <col min="11782" max="11782" width="2.7109375" style="15" customWidth="1"/>
    <col min="11783" max="11783" width="15.7109375" style="15" customWidth="1"/>
    <col min="11784" max="12032" width="9.140625" style="15"/>
    <col min="12033" max="12033" width="4.7109375" style="15" customWidth="1"/>
    <col min="12034" max="12034" width="2.7109375" style="15" customWidth="1"/>
    <col min="12035" max="12035" width="25.7109375" style="15" customWidth="1"/>
    <col min="12036" max="12036" width="2.7109375" style="15" customWidth="1"/>
    <col min="12037" max="12037" width="15.7109375" style="15" customWidth="1"/>
    <col min="12038" max="12038" width="2.7109375" style="15" customWidth="1"/>
    <col min="12039" max="12039" width="15.7109375" style="15" customWidth="1"/>
    <col min="12040" max="12288" width="9.140625" style="15"/>
    <col min="12289" max="12289" width="4.7109375" style="15" customWidth="1"/>
    <col min="12290" max="12290" width="2.7109375" style="15" customWidth="1"/>
    <col min="12291" max="12291" width="25.7109375" style="15" customWidth="1"/>
    <col min="12292" max="12292" width="2.7109375" style="15" customWidth="1"/>
    <col min="12293" max="12293" width="15.7109375" style="15" customWidth="1"/>
    <col min="12294" max="12294" width="2.7109375" style="15" customWidth="1"/>
    <col min="12295" max="12295" width="15.7109375" style="15" customWidth="1"/>
    <col min="12296" max="12544" width="9.140625" style="15"/>
    <col min="12545" max="12545" width="4.7109375" style="15" customWidth="1"/>
    <col min="12546" max="12546" width="2.7109375" style="15" customWidth="1"/>
    <col min="12547" max="12547" width="25.7109375" style="15" customWidth="1"/>
    <col min="12548" max="12548" width="2.7109375" style="15" customWidth="1"/>
    <col min="12549" max="12549" width="15.7109375" style="15" customWidth="1"/>
    <col min="12550" max="12550" width="2.7109375" style="15" customWidth="1"/>
    <col min="12551" max="12551" width="15.7109375" style="15" customWidth="1"/>
    <col min="12552" max="12800" width="9.140625" style="15"/>
    <col min="12801" max="12801" width="4.7109375" style="15" customWidth="1"/>
    <col min="12802" max="12802" width="2.7109375" style="15" customWidth="1"/>
    <col min="12803" max="12803" width="25.7109375" style="15" customWidth="1"/>
    <col min="12804" max="12804" width="2.7109375" style="15" customWidth="1"/>
    <col min="12805" max="12805" width="15.7109375" style="15" customWidth="1"/>
    <col min="12806" max="12806" width="2.7109375" style="15" customWidth="1"/>
    <col min="12807" max="12807" width="15.7109375" style="15" customWidth="1"/>
    <col min="12808" max="13056" width="9.140625" style="15"/>
    <col min="13057" max="13057" width="4.7109375" style="15" customWidth="1"/>
    <col min="13058" max="13058" width="2.7109375" style="15" customWidth="1"/>
    <col min="13059" max="13059" width="25.7109375" style="15" customWidth="1"/>
    <col min="13060" max="13060" width="2.7109375" style="15" customWidth="1"/>
    <col min="13061" max="13061" width="15.7109375" style="15" customWidth="1"/>
    <col min="13062" max="13062" width="2.7109375" style="15" customWidth="1"/>
    <col min="13063" max="13063" width="15.7109375" style="15" customWidth="1"/>
    <col min="13064" max="13312" width="9.140625" style="15"/>
    <col min="13313" max="13313" width="4.7109375" style="15" customWidth="1"/>
    <col min="13314" max="13314" width="2.7109375" style="15" customWidth="1"/>
    <col min="13315" max="13315" width="25.7109375" style="15" customWidth="1"/>
    <col min="13316" max="13316" width="2.7109375" style="15" customWidth="1"/>
    <col min="13317" max="13317" width="15.7109375" style="15" customWidth="1"/>
    <col min="13318" max="13318" width="2.7109375" style="15" customWidth="1"/>
    <col min="13319" max="13319" width="15.7109375" style="15" customWidth="1"/>
    <col min="13320" max="13568" width="9.140625" style="15"/>
    <col min="13569" max="13569" width="4.7109375" style="15" customWidth="1"/>
    <col min="13570" max="13570" width="2.7109375" style="15" customWidth="1"/>
    <col min="13571" max="13571" width="25.7109375" style="15" customWidth="1"/>
    <col min="13572" max="13572" width="2.7109375" style="15" customWidth="1"/>
    <col min="13573" max="13573" width="15.7109375" style="15" customWidth="1"/>
    <col min="13574" max="13574" width="2.7109375" style="15" customWidth="1"/>
    <col min="13575" max="13575" width="15.7109375" style="15" customWidth="1"/>
    <col min="13576" max="13824" width="9.140625" style="15"/>
    <col min="13825" max="13825" width="4.7109375" style="15" customWidth="1"/>
    <col min="13826" max="13826" width="2.7109375" style="15" customWidth="1"/>
    <col min="13827" max="13827" width="25.7109375" style="15" customWidth="1"/>
    <col min="13828" max="13828" width="2.7109375" style="15" customWidth="1"/>
    <col min="13829" max="13829" width="15.7109375" style="15" customWidth="1"/>
    <col min="13830" max="13830" width="2.7109375" style="15" customWidth="1"/>
    <col min="13831" max="13831" width="15.7109375" style="15" customWidth="1"/>
    <col min="13832" max="14080" width="9.140625" style="15"/>
    <col min="14081" max="14081" width="4.7109375" style="15" customWidth="1"/>
    <col min="14082" max="14082" width="2.7109375" style="15" customWidth="1"/>
    <col min="14083" max="14083" width="25.7109375" style="15" customWidth="1"/>
    <col min="14084" max="14084" width="2.7109375" style="15" customWidth="1"/>
    <col min="14085" max="14085" width="15.7109375" style="15" customWidth="1"/>
    <col min="14086" max="14086" width="2.7109375" style="15" customWidth="1"/>
    <col min="14087" max="14087" width="15.7109375" style="15" customWidth="1"/>
    <col min="14088" max="14336" width="9.140625" style="15"/>
    <col min="14337" max="14337" width="4.7109375" style="15" customWidth="1"/>
    <col min="14338" max="14338" width="2.7109375" style="15" customWidth="1"/>
    <col min="14339" max="14339" width="25.7109375" style="15" customWidth="1"/>
    <col min="14340" max="14340" width="2.7109375" style="15" customWidth="1"/>
    <col min="14341" max="14341" width="15.7109375" style="15" customWidth="1"/>
    <col min="14342" max="14342" width="2.7109375" style="15" customWidth="1"/>
    <col min="14343" max="14343" width="15.7109375" style="15" customWidth="1"/>
    <col min="14344" max="14592" width="9.140625" style="15"/>
    <col min="14593" max="14593" width="4.7109375" style="15" customWidth="1"/>
    <col min="14594" max="14594" width="2.7109375" style="15" customWidth="1"/>
    <col min="14595" max="14595" width="25.7109375" style="15" customWidth="1"/>
    <col min="14596" max="14596" width="2.7109375" style="15" customWidth="1"/>
    <col min="14597" max="14597" width="15.7109375" style="15" customWidth="1"/>
    <col min="14598" max="14598" width="2.7109375" style="15" customWidth="1"/>
    <col min="14599" max="14599" width="15.7109375" style="15" customWidth="1"/>
    <col min="14600" max="14848" width="9.140625" style="15"/>
    <col min="14849" max="14849" width="4.7109375" style="15" customWidth="1"/>
    <col min="14850" max="14850" width="2.7109375" style="15" customWidth="1"/>
    <col min="14851" max="14851" width="25.7109375" style="15" customWidth="1"/>
    <col min="14852" max="14852" width="2.7109375" style="15" customWidth="1"/>
    <col min="14853" max="14853" width="15.7109375" style="15" customWidth="1"/>
    <col min="14854" max="14854" width="2.7109375" style="15" customWidth="1"/>
    <col min="14855" max="14855" width="15.7109375" style="15" customWidth="1"/>
    <col min="14856" max="15104" width="9.140625" style="15"/>
    <col min="15105" max="15105" width="4.7109375" style="15" customWidth="1"/>
    <col min="15106" max="15106" width="2.7109375" style="15" customWidth="1"/>
    <col min="15107" max="15107" width="25.7109375" style="15" customWidth="1"/>
    <col min="15108" max="15108" width="2.7109375" style="15" customWidth="1"/>
    <col min="15109" max="15109" width="15.7109375" style="15" customWidth="1"/>
    <col min="15110" max="15110" width="2.7109375" style="15" customWidth="1"/>
    <col min="15111" max="15111" width="15.7109375" style="15" customWidth="1"/>
    <col min="15112" max="15360" width="9.140625" style="15"/>
    <col min="15361" max="15361" width="4.7109375" style="15" customWidth="1"/>
    <col min="15362" max="15362" width="2.7109375" style="15" customWidth="1"/>
    <col min="15363" max="15363" width="25.7109375" style="15" customWidth="1"/>
    <col min="15364" max="15364" width="2.7109375" style="15" customWidth="1"/>
    <col min="15365" max="15365" width="15.7109375" style="15" customWidth="1"/>
    <col min="15366" max="15366" width="2.7109375" style="15" customWidth="1"/>
    <col min="15367" max="15367" width="15.7109375" style="15" customWidth="1"/>
    <col min="15368" max="15616" width="9.140625" style="15"/>
    <col min="15617" max="15617" width="4.7109375" style="15" customWidth="1"/>
    <col min="15618" max="15618" width="2.7109375" style="15" customWidth="1"/>
    <col min="15619" max="15619" width="25.7109375" style="15" customWidth="1"/>
    <col min="15620" max="15620" width="2.7109375" style="15" customWidth="1"/>
    <col min="15621" max="15621" width="15.7109375" style="15" customWidth="1"/>
    <col min="15622" max="15622" width="2.7109375" style="15" customWidth="1"/>
    <col min="15623" max="15623" width="15.7109375" style="15" customWidth="1"/>
    <col min="15624" max="15872" width="9.140625" style="15"/>
    <col min="15873" max="15873" width="4.7109375" style="15" customWidth="1"/>
    <col min="15874" max="15874" width="2.7109375" style="15" customWidth="1"/>
    <col min="15875" max="15875" width="25.7109375" style="15" customWidth="1"/>
    <col min="15876" max="15876" width="2.7109375" style="15" customWidth="1"/>
    <col min="15877" max="15877" width="15.7109375" style="15" customWidth="1"/>
    <col min="15878" max="15878" width="2.7109375" style="15" customWidth="1"/>
    <col min="15879" max="15879" width="15.7109375" style="15" customWidth="1"/>
    <col min="15880" max="16128" width="9.140625" style="15"/>
    <col min="16129" max="16129" width="4.7109375" style="15" customWidth="1"/>
    <col min="16130" max="16130" width="2.7109375" style="15" customWidth="1"/>
    <col min="16131" max="16131" width="25.7109375" style="15" customWidth="1"/>
    <col min="16132" max="16132" width="2.7109375" style="15" customWidth="1"/>
    <col min="16133" max="16133" width="15.7109375" style="15" customWidth="1"/>
    <col min="16134" max="16134" width="2.7109375" style="15" customWidth="1"/>
    <col min="16135" max="16135" width="15.7109375" style="15" customWidth="1"/>
    <col min="16136" max="16384" width="9.140625" style="15"/>
  </cols>
  <sheetData>
    <row r="1" spans="1:13" ht="15" x14ac:dyDescent="0.25">
      <c r="A1"/>
      <c r="B1"/>
      <c r="C1"/>
      <c r="D1"/>
      <c r="E1"/>
      <c r="F1"/>
      <c r="M1" s="8"/>
    </row>
    <row r="2" spans="1:13" ht="15" x14ac:dyDescent="0.25">
      <c r="A2"/>
      <c r="B2"/>
      <c r="C2"/>
      <c r="D2"/>
      <c r="E2"/>
      <c r="F2"/>
      <c r="M2" s="8"/>
    </row>
    <row r="3" spans="1:13" ht="15" x14ac:dyDescent="0.25">
      <c r="A3" s="263" t="s">
        <v>0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</row>
    <row r="4" spans="1:13" ht="15" x14ac:dyDescent="0.25">
      <c r="A4" s="263" t="s">
        <v>1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</row>
    <row r="5" spans="1:13" ht="15" x14ac:dyDescent="0.25">
      <c r="A5" s="263" t="s">
        <v>192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</row>
    <row r="6" spans="1:13" ht="15" x14ac:dyDescent="0.25">
      <c r="A6" s="263" t="s">
        <v>3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</row>
    <row r="7" spans="1:13" ht="15" x14ac:dyDescent="0.25">
      <c r="A7" s="263" t="s">
        <v>4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</row>
    <row r="8" spans="1:13" ht="15" x14ac:dyDescent="0.25">
      <c r="A8" s="263" t="s">
        <v>5</v>
      </c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</row>
    <row r="9" spans="1:13" ht="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" x14ac:dyDescent="0.25">
      <c r="A10" s="262" t="s">
        <v>6</v>
      </c>
      <c r="B10" s="262"/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</row>
    <row r="11" spans="1:13" ht="15" x14ac:dyDescent="0.25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 ht="15" x14ac:dyDescent="0.25">
      <c r="A12" s="72"/>
      <c r="B12" s="72"/>
      <c r="C12" s="72"/>
      <c r="D12" s="72"/>
      <c r="E12" s="44" t="s">
        <v>193</v>
      </c>
      <c r="F12" s="43"/>
      <c r="G12" s="44" t="s">
        <v>194</v>
      </c>
      <c r="H12" s="43"/>
      <c r="I12" s="72"/>
      <c r="J12" s="72"/>
      <c r="K12" s="44" t="s">
        <v>195</v>
      </c>
      <c r="L12" s="43"/>
      <c r="M12" s="72"/>
    </row>
    <row r="13" spans="1:13" ht="15" x14ac:dyDescent="0.25">
      <c r="A13" s="44" t="s">
        <v>7</v>
      </c>
      <c r="B13" s="72"/>
      <c r="C13" s="72"/>
      <c r="D13" s="72"/>
      <c r="E13" s="44" t="s">
        <v>196</v>
      </c>
      <c r="F13" s="43"/>
      <c r="G13" s="44" t="s">
        <v>197</v>
      </c>
      <c r="H13" s="43"/>
      <c r="I13" s="44" t="s">
        <v>198</v>
      </c>
      <c r="J13" s="43"/>
      <c r="K13" s="44" t="s">
        <v>199</v>
      </c>
      <c r="L13" s="43"/>
      <c r="M13" s="44" t="s">
        <v>200</v>
      </c>
    </row>
    <row r="14" spans="1:13" ht="15" x14ac:dyDescent="0.25">
      <c r="A14" s="73" t="s">
        <v>8</v>
      </c>
      <c r="B14" s="72"/>
      <c r="C14" s="73" t="s">
        <v>201</v>
      </c>
      <c r="D14" s="43"/>
      <c r="E14" s="73" t="s">
        <v>202</v>
      </c>
      <c r="F14" s="43"/>
      <c r="G14" s="73" t="s">
        <v>193</v>
      </c>
      <c r="H14" s="43"/>
      <c r="I14" s="73" t="s">
        <v>193</v>
      </c>
      <c r="J14" s="43"/>
      <c r="K14" s="73" t="s">
        <v>203</v>
      </c>
      <c r="L14" s="43"/>
      <c r="M14" s="73" t="s">
        <v>125</v>
      </c>
    </row>
    <row r="15" spans="1:13" ht="15" x14ac:dyDescent="0.25">
      <c r="A15" s="43"/>
      <c r="B15" s="42"/>
      <c r="C15" s="44" t="s">
        <v>12</v>
      </c>
      <c r="D15" s="44"/>
      <c r="E15" s="44" t="s">
        <v>13</v>
      </c>
      <c r="F15" s="44"/>
      <c r="G15" s="44" t="s">
        <v>14</v>
      </c>
      <c r="H15" s="44"/>
      <c r="I15" s="44" t="s">
        <v>47</v>
      </c>
      <c r="J15" s="44"/>
      <c r="K15" s="44" t="s">
        <v>140</v>
      </c>
      <c r="L15" s="44"/>
      <c r="M15" s="44" t="s">
        <v>188</v>
      </c>
    </row>
    <row r="16" spans="1:13" ht="15" x14ac:dyDescent="0.25">
      <c r="A16" s="43"/>
      <c r="B16" s="42"/>
      <c r="C16" s="43"/>
      <c r="D16" s="44"/>
      <c r="E16" s="43"/>
      <c r="F16" s="44"/>
      <c r="G16" s="43"/>
      <c r="H16" s="44"/>
      <c r="I16" s="44" t="s">
        <v>204</v>
      </c>
      <c r="J16" s="44"/>
      <c r="K16" s="43"/>
      <c r="L16" s="44"/>
      <c r="M16" s="44" t="s">
        <v>205</v>
      </c>
    </row>
    <row r="17" spans="1:13" ht="15" x14ac:dyDescent="0.25">
      <c r="A17" s="44">
        <v>1</v>
      </c>
      <c r="B17" s="42"/>
      <c r="C17" s="45" t="s">
        <v>206</v>
      </c>
      <c r="D17" s="45"/>
      <c r="E17" s="46">
        <f>DATE(2022,7,15)-DATE(2021,1,1)+1</f>
        <v>561</v>
      </c>
      <c r="F17" s="46"/>
      <c r="G17" s="47">
        <f>365/12/2</f>
        <v>15.208333333333334</v>
      </c>
      <c r="H17" s="47"/>
      <c r="I17" s="47">
        <f t="shared" ref="I17:I28" si="0">E17-G17</f>
        <v>545.79166666666663</v>
      </c>
      <c r="J17" s="47"/>
      <c r="K17" s="48">
        <f t="shared" ref="K17:K28" si="1">1/12</f>
        <v>8.3333333333333329E-2</v>
      </c>
      <c r="L17" s="48"/>
      <c r="M17" s="47">
        <f t="shared" ref="M17:M28" si="2">I17*K17</f>
        <v>45.482638888888886</v>
      </c>
    </row>
    <row r="18" spans="1:13" ht="15" x14ac:dyDescent="0.25">
      <c r="A18" s="44">
        <f t="shared" ref="A18:A29" si="3">A17+1</f>
        <v>2</v>
      </c>
      <c r="B18" s="42"/>
      <c r="C18" s="45" t="s">
        <v>207</v>
      </c>
      <c r="D18" s="45"/>
      <c r="E18" s="46">
        <f>DATE(2022,7,15)-DATE(2021,2,1)+1</f>
        <v>530</v>
      </c>
      <c r="F18" s="46"/>
      <c r="G18" s="47">
        <f t="shared" ref="G18:G28" si="4">365/12/2</f>
        <v>15.208333333333334</v>
      </c>
      <c r="H18" s="47"/>
      <c r="I18" s="47">
        <f t="shared" si="0"/>
        <v>514.79166666666663</v>
      </c>
      <c r="J18" s="47"/>
      <c r="K18" s="48">
        <f t="shared" si="1"/>
        <v>8.3333333333333329E-2</v>
      </c>
      <c r="L18" s="48"/>
      <c r="M18" s="47">
        <f t="shared" si="2"/>
        <v>42.89930555555555</v>
      </c>
    </row>
    <row r="19" spans="1:13" ht="15" x14ac:dyDescent="0.25">
      <c r="A19" s="44">
        <f t="shared" si="3"/>
        <v>3</v>
      </c>
      <c r="B19" s="42"/>
      <c r="C19" s="45" t="s">
        <v>208</v>
      </c>
      <c r="D19" s="45"/>
      <c r="E19" s="46">
        <f>DATE(2022,7,15)-DATE(2021,3,1)+1</f>
        <v>502</v>
      </c>
      <c r="F19" s="46"/>
      <c r="G19" s="47">
        <f t="shared" si="4"/>
        <v>15.208333333333334</v>
      </c>
      <c r="H19" s="47"/>
      <c r="I19" s="47">
        <f t="shared" si="0"/>
        <v>486.79166666666669</v>
      </c>
      <c r="J19" s="47"/>
      <c r="K19" s="48">
        <f t="shared" si="1"/>
        <v>8.3333333333333329E-2</v>
      </c>
      <c r="L19" s="48"/>
      <c r="M19" s="47">
        <f t="shared" si="2"/>
        <v>40.565972222222221</v>
      </c>
    </row>
    <row r="20" spans="1:13" ht="15" x14ac:dyDescent="0.25">
      <c r="A20" s="44">
        <f t="shared" si="3"/>
        <v>4</v>
      </c>
      <c r="B20" s="42"/>
      <c r="C20" s="45" t="s">
        <v>209</v>
      </c>
      <c r="D20" s="45"/>
      <c r="E20" s="46">
        <f>DATE(2022,7,15)-DATE(2021,4,1)+1</f>
        <v>471</v>
      </c>
      <c r="F20" s="46"/>
      <c r="G20" s="47">
        <f t="shared" si="4"/>
        <v>15.208333333333334</v>
      </c>
      <c r="H20" s="47"/>
      <c r="I20" s="47">
        <f t="shared" si="0"/>
        <v>455.79166666666669</v>
      </c>
      <c r="J20" s="47"/>
      <c r="K20" s="48">
        <f t="shared" si="1"/>
        <v>8.3333333333333329E-2</v>
      </c>
      <c r="L20" s="48"/>
      <c r="M20" s="47">
        <f t="shared" si="2"/>
        <v>37.982638888888886</v>
      </c>
    </row>
    <row r="21" spans="1:13" ht="15" x14ac:dyDescent="0.25">
      <c r="A21" s="44">
        <f t="shared" si="3"/>
        <v>5</v>
      </c>
      <c r="B21" s="42"/>
      <c r="C21" s="45" t="s">
        <v>210</v>
      </c>
      <c r="D21" s="45"/>
      <c r="E21" s="46">
        <f>DATE(2022,7,15)-DATE(2021,5,1)+1</f>
        <v>441</v>
      </c>
      <c r="F21" s="46"/>
      <c r="G21" s="47">
        <f t="shared" si="4"/>
        <v>15.208333333333334</v>
      </c>
      <c r="H21" s="47"/>
      <c r="I21" s="47">
        <f t="shared" si="0"/>
        <v>425.79166666666669</v>
      </c>
      <c r="J21" s="47"/>
      <c r="K21" s="48">
        <f t="shared" si="1"/>
        <v>8.3333333333333329E-2</v>
      </c>
      <c r="L21" s="48"/>
      <c r="M21" s="47">
        <f t="shared" si="2"/>
        <v>35.482638888888886</v>
      </c>
    </row>
    <row r="22" spans="1:13" ht="15" x14ac:dyDescent="0.25">
      <c r="A22" s="44">
        <f t="shared" si="3"/>
        <v>6</v>
      </c>
      <c r="B22" s="42"/>
      <c r="C22" s="45" t="s">
        <v>211</v>
      </c>
      <c r="D22" s="45"/>
      <c r="E22" s="46">
        <f>DATE(2022,7,15)-DATE(2021,6,1)+1</f>
        <v>410</v>
      </c>
      <c r="F22" s="46"/>
      <c r="G22" s="47">
        <f t="shared" si="4"/>
        <v>15.208333333333334</v>
      </c>
      <c r="H22" s="47"/>
      <c r="I22" s="47">
        <f t="shared" si="0"/>
        <v>394.79166666666669</v>
      </c>
      <c r="J22" s="47"/>
      <c r="K22" s="48">
        <f t="shared" si="1"/>
        <v>8.3333333333333329E-2</v>
      </c>
      <c r="L22" s="48"/>
      <c r="M22" s="47">
        <f t="shared" si="2"/>
        <v>32.899305555555557</v>
      </c>
    </row>
    <row r="23" spans="1:13" ht="15" x14ac:dyDescent="0.25">
      <c r="A23" s="44">
        <f t="shared" si="3"/>
        <v>7</v>
      </c>
      <c r="B23" s="42"/>
      <c r="C23" s="45" t="s">
        <v>212</v>
      </c>
      <c r="D23" s="45"/>
      <c r="E23" s="46">
        <f>DATE(2022,7,15)-DATE(2021,7,1)+1</f>
        <v>380</v>
      </c>
      <c r="F23" s="46"/>
      <c r="G23" s="47">
        <f t="shared" si="4"/>
        <v>15.208333333333334</v>
      </c>
      <c r="H23" s="47"/>
      <c r="I23" s="47">
        <f t="shared" si="0"/>
        <v>364.79166666666669</v>
      </c>
      <c r="J23" s="47"/>
      <c r="K23" s="48">
        <f t="shared" si="1"/>
        <v>8.3333333333333329E-2</v>
      </c>
      <c r="L23" s="48"/>
      <c r="M23" s="47">
        <f t="shared" si="2"/>
        <v>30.399305555555557</v>
      </c>
    </row>
    <row r="24" spans="1:13" ht="15" x14ac:dyDescent="0.25">
      <c r="A24" s="44">
        <f t="shared" si="3"/>
        <v>8</v>
      </c>
      <c r="B24" s="42"/>
      <c r="C24" s="45" t="s">
        <v>213</v>
      </c>
      <c r="D24" s="45"/>
      <c r="E24" s="46">
        <f>DATE(2022,7,15)-DATE(2021,8,1)+1</f>
        <v>349</v>
      </c>
      <c r="F24" s="46"/>
      <c r="G24" s="47">
        <f t="shared" si="4"/>
        <v>15.208333333333334</v>
      </c>
      <c r="H24" s="47"/>
      <c r="I24" s="47">
        <f t="shared" si="0"/>
        <v>333.79166666666669</v>
      </c>
      <c r="J24" s="47"/>
      <c r="K24" s="48">
        <f t="shared" si="1"/>
        <v>8.3333333333333329E-2</v>
      </c>
      <c r="L24" s="48"/>
      <c r="M24" s="47">
        <f t="shared" si="2"/>
        <v>27.815972222222221</v>
      </c>
    </row>
    <row r="25" spans="1:13" ht="15" x14ac:dyDescent="0.25">
      <c r="A25" s="44">
        <f t="shared" si="3"/>
        <v>9</v>
      </c>
      <c r="B25" s="42"/>
      <c r="C25" s="45" t="s">
        <v>214</v>
      </c>
      <c r="D25" s="45"/>
      <c r="E25" s="46">
        <f>DATE(2022,7,15)-DATE(2021,9,1)+1</f>
        <v>318</v>
      </c>
      <c r="F25" s="46"/>
      <c r="G25" s="47">
        <f t="shared" si="4"/>
        <v>15.208333333333334</v>
      </c>
      <c r="H25" s="47"/>
      <c r="I25" s="47">
        <f t="shared" si="0"/>
        <v>302.79166666666669</v>
      </c>
      <c r="J25" s="47"/>
      <c r="K25" s="48">
        <f t="shared" si="1"/>
        <v>8.3333333333333329E-2</v>
      </c>
      <c r="L25" s="48"/>
      <c r="M25" s="47">
        <f t="shared" si="2"/>
        <v>25.232638888888889</v>
      </c>
    </row>
    <row r="26" spans="1:13" ht="15" x14ac:dyDescent="0.25">
      <c r="A26" s="44">
        <f t="shared" si="3"/>
        <v>10</v>
      </c>
      <c r="B26" s="42"/>
      <c r="C26" s="45" t="s">
        <v>215</v>
      </c>
      <c r="D26" s="45"/>
      <c r="E26" s="46">
        <f>DATE(2022,7,15)-DATE(2021,10,1)+1</f>
        <v>288</v>
      </c>
      <c r="F26" s="46"/>
      <c r="G26" s="47">
        <f t="shared" si="4"/>
        <v>15.208333333333334</v>
      </c>
      <c r="H26" s="47"/>
      <c r="I26" s="47">
        <f t="shared" si="0"/>
        <v>272.79166666666669</v>
      </c>
      <c r="J26" s="47"/>
      <c r="K26" s="48">
        <f t="shared" si="1"/>
        <v>8.3333333333333329E-2</v>
      </c>
      <c r="L26" s="48"/>
      <c r="M26" s="47">
        <f t="shared" si="2"/>
        <v>22.732638888888889</v>
      </c>
    </row>
    <row r="27" spans="1:13" ht="15" x14ac:dyDescent="0.25">
      <c r="A27" s="44">
        <f t="shared" si="3"/>
        <v>11</v>
      </c>
      <c r="B27" s="42"/>
      <c r="C27" s="45" t="s">
        <v>216</v>
      </c>
      <c r="D27" s="45"/>
      <c r="E27" s="46">
        <f>DATE(2022,7,15)-DATE(2021,11,1)+1</f>
        <v>257</v>
      </c>
      <c r="F27" s="46"/>
      <c r="G27" s="47">
        <f t="shared" si="4"/>
        <v>15.208333333333334</v>
      </c>
      <c r="H27" s="47"/>
      <c r="I27" s="47">
        <f t="shared" si="0"/>
        <v>241.79166666666666</v>
      </c>
      <c r="J27" s="47"/>
      <c r="K27" s="48">
        <f t="shared" si="1"/>
        <v>8.3333333333333329E-2</v>
      </c>
      <c r="L27" s="48"/>
      <c r="M27" s="47">
        <f t="shared" si="2"/>
        <v>20.149305555555554</v>
      </c>
    </row>
    <row r="28" spans="1:13" ht="15" x14ac:dyDescent="0.25">
      <c r="A28" s="44">
        <f t="shared" si="3"/>
        <v>12</v>
      </c>
      <c r="B28" s="42"/>
      <c r="C28" s="45" t="s">
        <v>217</v>
      </c>
      <c r="D28" s="45"/>
      <c r="E28" s="49">
        <f>DATE(2022,7,15)-DATE(2021,12,1)+1</f>
        <v>227</v>
      </c>
      <c r="F28" s="46"/>
      <c r="G28" s="47">
        <f t="shared" si="4"/>
        <v>15.208333333333334</v>
      </c>
      <c r="H28" s="47"/>
      <c r="I28" s="47">
        <f t="shared" si="0"/>
        <v>211.79166666666666</v>
      </c>
      <c r="J28" s="47"/>
      <c r="K28" s="50">
        <f t="shared" si="1"/>
        <v>8.3333333333333329E-2</v>
      </c>
      <c r="L28" s="48"/>
      <c r="M28" s="51">
        <f t="shared" si="2"/>
        <v>17.649305555555554</v>
      </c>
    </row>
    <row r="29" spans="1:13" ht="15.75" thickBot="1" x14ac:dyDescent="0.3">
      <c r="A29" s="44">
        <f t="shared" si="3"/>
        <v>13</v>
      </c>
      <c r="B29" s="42"/>
      <c r="C29" s="45" t="s">
        <v>20</v>
      </c>
      <c r="D29" s="45"/>
      <c r="E29" s="52">
        <f>SUM(E17:E28)</f>
        <v>4734</v>
      </c>
      <c r="F29" s="46"/>
      <c r="G29" s="47"/>
      <c r="H29" s="47"/>
      <c r="I29" s="47"/>
      <c r="J29" s="47"/>
      <c r="K29" s="53">
        <f>SUM(K17:K28)</f>
        <v>1</v>
      </c>
      <c r="L29" s="48"/>
      <c r="M29" s="54">
        <f>SUM(M17:M28)</f>
        <v>379.29166666666669</v>
      </c>
    </row>
    <row r="30" spans="1:13" ht="15.75" thickTop="1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ht="15" x14ac:dyDescent="0.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3" ht="15" x14ac:dyDescent="0.25">
      <c r="A32" s="42"/>
      <c r="B32" s="45" t="s">
        <v>39</v>
      </c>
      <c r="C32" s="40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ht="15" x14ac:dyDescent="0.25">
      <c r="A33" s="40"/>
      <c r="B33" s="40"/>
      <c r="C33" s="45" t="s">
        <v>218</v>
      </c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1:13" ht="15" x14ac:dyDescent="0.25">
      <c r="C34" s="45" t="s">
        <v>219</v>
      </c>
    </row>
    <row r="43" spans="1:13" ht="15" x14ac:dyDescent="0.25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ht="15" x14ac:dyDescent="0.25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ht="15" x14ac:dyDescent="0.25">
      <c r="A45"/>
      <c r="B45"/>
      <c r="C45"/>
      <c r="D45"/>
      <c r="E45"/>
      <c r="F45"/>
      <c r="G45"/>
      <c r="H45"/>
      <c r="I45"/>
      <c r="J45"/>
      <c r="K45"/>
      <c r="L45"/>
      <c r="M45"/>
    </row>
  </sheetData>
  <mergeCells count="7">
    <mergeCell ref="A10:M10"/>
    <mergeCell ref="A3:M3"/>
    <mergeCell ref="A4:M4"/>
    <mergeCell ref="A6:M6"/>
    <mergeCell ref="A7:M7"/>
    <mergeCell ref="A8:M8"/>
    <mergeCell ref="A5:M5"/>
  </mergeCells>
  <pageMargins left="1" right="0.75" top="1" bottom="1" header="0.5" footer="0.5"/>
  <pageSetup orientation="portrait" horizontalDpi="4294967292" verticalDpi="4294967292" r:id="rId1"/>
  <headerFooter alignWithMargins="0">
    <oddHeader>&amp;RPage &amp;P of &amp;N</oddHeader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8</vt:i4>
      </vt:variant>
    </vt:vector>
  </HeadingPairs>
  <TitlesOfParts>
    <vt:vector size="28" baseType="lpstr">
      <vt:lpstr>Page 1</vt:lpstr>
      <vt:lpstr>Page 2</vt:lpstr>
      <vt:lpstr>Page 3</vt:lpstr>
      <vt:lpstr>Page 4</vt:lpstr>
      <vt:lpstr>Page 5</vt:lpstr>
      <vt:lpstr>Page 6</vt:lpstr>
      <vt:lpstr> Page 7</vt:lpstr>
      <vt:lpstr> Page 8</vt:lpstr>
      <vt:lpstr>Page 9</vt:lpstr>
      <vt:lpstr>Page 10</vt:lpstr>
      <vt:lpstr>Page 11</vt:lpstr>
      <vt:lpstr>Page 12</vt:lpstr>
      <vt:lpstr>Page 13</vt:lpstr>
      <vt:lpstr>Page 14</vt:lpstr>
      <vt:lpstr>Page 15</vt:lpstr>
      <vt:lpstr>Page 16</vt:lpstr>
      <vt:lpstr>Page 17</vt:lpstr>
      <vt:lpstr>Page 18</vt:lpstr>
      <vt:lpstr>Page 19</vt:lpstr>
      <vt:lpstr>Page 20</vt:lpstr>
      <vt:lpstr>' Page 7'!Print_Area</vt:lpstr>
      <vt:lpstr>' Page 8'!Print_Area</vt:lpstr>
      <vt:lpstr>'Page 1'!Print_Area</vt:lpstr>
      <vt:lpstr>'Page 2'!Print_Area</vt:lpstr>
      <vt:lpstr>'Page 20'!Print_Area</vt:lpstr>
      <vt:lpstr>'Page 3'!Print_Area</vt:lpstr>
      <vt:lpstr>'Page 4'!Print_Area</vt:lpstr>
      <vt:lpstr>'Page 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2026-08-17T19:13:17Z</dcterms:created>
  <dcterms:modified xsi:type="dcterms:W3CDTF">2026-08-17T19:13:28Z</dcterms:modified>
  <cp:category/>
  <cp:contentStatus/>
</cp:coreProperties>
</file>